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ThisWorkbook"/>
  <xr:revisionPtr revIDLastSave="0" documentId="13_ncr:1_{728F0C42-5DDA-493D-9740-59CF0774AA4B}" xr6:coauthVersionLast="36" xr6:coauthVersionMax="36" xr10:uidLastSave="{00000000-0000-0000-0000-000000000000}"/>
  <bookViews>
    <workbookView xWindow="0" yWindow="0" windowWidth="23325" windowHeight="11565" xr2:uid="{00000000-000D-0000-FFFF-FFFF00000000}"/>
  </bookViews>
  <sheets>
    <sheet name="Urlaubsvertretung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Urlaubsvertretung!$AH$1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ob1_DayOff_Code">#REF!</definedName>
    <definedName name="Job1_Name">#REF!</definedName>
    <definedName name="Job1_Pattern">#REF!</definedName>
    <definedName name="Job1_Shift1_Code">#REF!</definedName>
    <definedName name="Job1_Shift2_Code">#REF!</definedName>
    <definedName name="Job1_Shift3_Code">#REF!</definedName>
    <definedName name="Job1_StartDate">#REF!</definedName>
    <definedName name="Job2_DayOff_Code">#REF!</definedName>
    <definedName name="Job2_Name">#REF!</definedName>
    <definedName name="Job2_Pattern">#REF!</definedName>
    <definedName name="Job2_Shift1_Code">#REF!</definedName>
    <definedName name="Job2_Shift2_Code">#REF!</definedName>
    <definedName name="Job2_Shift3_Code">#REF!</definedName>
    <definedName name="Job2_StartDate">#REF!</definedName>
    <definedName name="Job3_DayOff_Code">#REF!</definedName>
    <definedName name="Job3_Name">#REF!</definedName>
    <definedName name="Job3_Pattern">#REF!</definedName>
    <definedName name="Job3_Shift1_Code">#REF!</definedName>
    <definedName name="Job3_Shift2_Code">#REF!</definedName>
    <definedName name="Job3_Shift3_Code">#REF!</definedName>
    <definedName name="Job3_StartDate">#REF!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Range_Dates">Urlaubsvertretung!$C$4:$AM$4,Urlaubsvertretung!$C$14:$AM$14,Urlaubsvertretung!$C$24:$AM$24,Urlaubsvertretung!$C$34:$AM$34,Urlaubsvertretung!$C$44:$AM$44,Urlaubsvertretung!$C$54:$AM$54,Urlaubsvertretung!$C$64:$AM$64,Urlaubsvertretung!$C$74:$AM$74,Urlaubsvertretung!$C$84:$AM$84,Urlaubsvertretung!$C$94:$AM$94,Urlaubsvertretung!$C$105:$AM$105,Urlaubsvertretung!$C$115:$AM$115</definedName>
    <definedName name="Range_Days">Urlaubsvertretung!$C$6:$AM$12,Urlaubsvertretung!$C$16:$AM$22,Urlaubsvertretung!$C$26:$AM$32,Urlaubsvertretung!$C$36:$AM$42,Urlaubsvertretung!$C$46:$AM$52,Urlaubsvertretung!#REF!,Urlaubsvertretung!#REF!,Urlaubsvertretung!#REF!,Urlaubsvertretung!#REF!,Urlaubsvertretung!#REF!,Urlaubsvertretung!#REF!,Urlaubsvertretung!#REF!</definedName>
    <definedName name="Range_Weekdays">Urlaubsvertretung!$C$5:$AM$5,Urlaubsvertretung!$C$15:$AM$15,Urlaubsvertretung!$C$25:$AM$25,Urlaubsvertretung!$C$35:$AM$35,Urlaubsvertretung!$C$45:$AM$45,Urlaubsvertretung!$C$55:$AM$55,Urlaubsvertretung!$C$65:$AM$65,Urlaubsvertretung!$C$75:$AM$75,Urlaubsvertretung!$C$85:$AM$85,Urlaubsvertretung!$C$95:$AM$95,Urlaubsvertretung!$C$106:$AM$106,Urlaubsvertretung!$C$116:$AM$116</definedName>
    <definedName name="SepSun1">DATE(CalendarYear,9,1)-WEEKDAY(DATE(CalendarYear,9,1))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115" i="1" l="1"/>
  <c r="B105" i="1"/>
  <c r="B94" i="1"/>
  <c r="B84" i="1"/>
  <c r="B74" i="1"/>
  <c r="B64" i="1"/>
  <c r="B54" i="1"/>
  <c r="B44" i="1"/>
  <c r="B34" i="1"/>
  <c r="B14" i="1"/>
  <c r="B4" i="1" l="1"/>
</calcChain>
</file>

<file path=xl/sharedStrings.xml><?xml version="1.0" encoding="utf-8"?>
<sst xmlns="http://schemas.openxmlformats.org/spreadsheetml/2006/main" count="532" uniqueCount="18">
  <si>
    <t>Mo</t>
  </si>
  <si>
    <t>Fr</t>
  </si>
  <si>
    <t>Sa</t>
  </si>
  <si>
    <t>Urlaubsplanung Ephorie</t>
  </si>
  <si>
    <t>So</t>
  </si>
  <si>
    <t>Di</t>
  </si>
  <si>
    <t>Mi</t>
  </si>
  <si>
    <t>Do</t>
  </si>
  <si>
    <t>Schulferien</t>
  </si>
  <si>
    <t xml:space="preserve"> </t>
  </si>
  <si>
    <t>JF</t>
  </si>
  <si>
    <t xml:space="preserve">                                </t>
  </si>
  <si>
    <t>Pfarrer 1</t>
  </si>
  <si>
    <t>Pfarrer 2</t>
  </si>
  <si>
    <t>Diakon</t>
  </si>
  <si>
    <t>Pfarrer 3</t>
  </si>
  <si>
    <t>Pfarrerin 4</t>
  </si>
  <si>
    <t>Pfarrerin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</si>
</sst>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\ yyyy"/>
    <numFmt numFmtId="166" formatCode=";;;"/>
  </numFmts>
  <fonts count="27" x14ac:knownFonts="1">
    <font>
      <sz val="11"/>
      <color theme="1"/>
      <name val="Franklin Gothic Book"/>
      <family val="2"/>
      <scheme val="minor"/>
    </font>
    <font>
      <sz val="11"/>
      <color theme="0" tint="-0.499984740745262"/>
      <name val="Calibri"/>
      <family val="2"/>
    </font>
    <font>
      <sz val="40"/>
      <color theme="7" tint="-0.499984740745262"/>
      <name val="Franklin Gothic Medium"/>
      <family val="2"/>
      <scheme val="major"/>
    </font>
    <font>
      <b/>
      <sz val="22"/>
      <color theme="0" tint="-0.499984740745262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4"/>
      <color theme="0"/>
      <name val="Franklin Gothic Medium"/>
      <family val="2"/>
      <scheme val="major"/>
    </font>
    <font>
      <sz val="10"/>
      <color theme="0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sz val="11"/>
      <color theme="1"/>
      <name val="Calibri"/>
      <family val="2"/>
    </font>
    <font>
      <sz val="11"/>
      <color rgb="FF7030A0"/>
      <name val="Franklin Gothic Book"/>
      <family val="2"/>
      <scheme val="minor"/>
    </font>
    <font>
      <sz val="11"/>
      <color theme="9" tint="0.39997558519241921"/>
      <name val="Franklin Gothic Book"/>
      <family val="2"/>
      <scheme val="minor"/>
    </font>
    <font>
      <sz val="11"/>
      <color rgb="FFC00000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4" tint="-0.499984740745262"/>
      <name val="Franklin Gothic Book"/>
      <family val="2"/>
      <scheme val="minor"/>
    </font>
    <font>
      <sz val="11"/>
      <color theme="9" tint="0.59999389629810485"/>
      <name val="Franklin Gothic Book"/>
      <family val="2"/>
      <scheme val="minor"/>
    </font>
    <font>
      <sz val="11"/>
      <color rgb="FFFFFF00"/>
      <name val="Franklin Gothic Book"/>
      <family val="2"/>
      <scheme val="minor"/>
    </font>
    <font>
      <sz val="11"/>
      <color rgb="FFFFC00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sz val="11"/>
      <color rgb="FF00B050"/>
      <name val="Franklin Gothic Book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9" fillId="5" borderId="2">
      <alignment horizontal="center" vertical="center"/>
    </xf>
    <xf numFmtId="0" fontId="10" fillId="0" borderId="2" applyNumberFormat="0">
      <alignment horizontal="center" vertical="center"/>
    </xf>
    <xf numFmtId="0" fontId="11" fillId="6" borderId="2">
      <alignment horizontal="center" vertical="center"/>
    </xf>
    <xf numFmtId="0" fontId="9" fillId="2" borderId="2">
      <alignment horizontal="center" vertical="center"/>
    </xf>
    <xf numFmtId="0" fontId="11" fillId="7" borderId="2" applyNumberFormat="0">
      <alignment horizontal="center" vertical="center"/>
    </xf>
    <xf numFmtId="0" fontId="12" fillId="8" borderId="2" applyNumberFormat="0">
      <alignment horizontal="center" vertical="center"/>
    </xf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6" fontId="8" fillId="0" borderId="4" xfId="0" applyNumberFormat="1" applyFont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vertical="center" wrapText="1"/>
    </xf>
    <xf numFmtId="0" fontId="16" fillId="13" borderId="8" xfId="0" applyFont="1" applyFill="1" applyBorder="1" applyAlignment="1">
      <alignment vertical="center" wrapText="1"/>
    </xf>
    <xf numFmtId="0" fontId="16" fillId="14" borderId="8" xfId="0" applyFont="1" applyFill="1" applyBorder="1" applyAlignment="1">
      <alignment vertical="center" wrapText="1"/>
    </xf>
    <xf numFmtId="0" fontId="16" fillId="15" borderId="8" xfId="0" applyFont="1" applyFill="1" applyBorder="1" applyAlignment="1">
      <alignment vertical="center" wrapText="1"/>
    </xf>
    <xf numFmtId="0" fontId="16" fillId="16" borderId="8" xfId="0" applyFont="1" applyFill="1" applyBorder="1" applyAlignment="1">
      <alignment vertical="center" wrapText="1"/>
    </xf>
    <xf numFmtId="166" fontId="8" fillId="17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18" borderId="8" xfId="0" applyFont="1" applyFill="1" applyBorder="1" applyAlignment="1">
      <alignment vertical="center" wrapText="1"/>
    </xf>
    <xf numFmtId="166" fontId="19" fillId="17" borderId="4" xfId="0" applyNumberFormat="1" applyFont="1" applyFill="1" applyBorder="1" applyAlignment="1">
      <alignment horizontal="center" vertical="center"/>
    </xf>
    <xf numFmtId="166" fontId="17" fillId="17" borderId="4" xfId="0" applyNumberFormat="1" applyFont="1" applyFill="1" applyBorder="1" applyAlignment="1">
      <alignment horizontal="center" vertical="center"/>
    </xf>
    <xf numFmtId="166" fontId="18" fillId="17" borderId="4" xfId="0" applyNumberFormat="1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166" fontId="8" fillId="15" borderId="4" xfId="0" applyNumberFormat="1" applyFont="1" applyFill="1" applyBorder="1" applyAlignment="1">
      <alignment horizontal="center" vertical="center"/>
    </xf>
    <xf numFmtId="166" fontId="8" fillId="12" borderId="4" xfId="0" applyNumberFormat="1" applyFont="1" applyFill="1" applyBorder="1" applyAlignment="1">
      <alignment horizontal="center" vertical="center"/>
    </xf>
    <xf numFmtId="166" fontId="21" fillId="17" borderId="4" xfId="0" applyNumberFormat="1" applyFont="1" applyFill="1" applyBorder="1" applyAlignment="1">
      <alignment horizontal="center" vertical="center"/>
    </xf>
    <xf numFmtId="166" fontId="23" fillId="17" borderId="4" xfId="0" applyNumberFormat="1" applyFont="1" applyFill="1" applyBorder="1" applyAlignment="1">
      <alignment horizontal="center" vertical="center"/>
    </xf>
    <xf numFmtId="166" fontId="24" fillId="17" borderId="4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8" fillId="17" borderId="0" xfId="0" applyNumberFormat="1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 wrapText="1"/>
    </xf>
    <xf numFmtId="166" fontId="25" fillId="12" borderId="4" xfId="0" applyNumberFormat="1" applyFont="1" applyFill="1" applyBorder="1" applyAlignment="1">
      <alignment horizontal="center" vertical="center"/>
    </xf>
    <xf numFmtId="166" fontId="25" fillId="19" borderId="4" xfId="0" applyNumberFormat="1" applyFont="1" applyFill="1" applyBorder="1" applyAlignment="1">
      <alignment horizontal="center" vertical="center"/>
    </xf>
    <xf numFmtId="166" fontId="8" fillId="13" borderId="4" xfId="0" applyNumberFormat="1" applyFont="1" applyFill="1" applyBorder="1" applyAlignment="1">
      <alignment horizontal="center" vertical="center"/>
    </xf>
    <xf numFmtId="166" fontId="22" fillId="15" borderId="4" xfId="0" applyNumberFormat="1" applyFont="1" applyFill="1" applyBorder="1" applyAlignment="1">
      <alignment horizontal="center" vertical="center"/>
    </xf>
    <xf numFmtId="166" fontId="23" fillId="12" borderId="4" xfId="0" applyNumberFormat="1" applyFont="1" applyFill="1" applyBorder="1" applyAlignment="1">
      <alignment horizontal="center" vertical="center"/>
    </xf>
    <xf numFmtId="166" fontId="8" fillId="19" borderId="4" xfId="0" applyNumberFormat="1" applyFont="1" applyFill="1" applyBorder="1" applyAlignment="1">
      <alignment horizontal="center" vertical="center"/>
    </xf>
    <xf numFmtId="166" fontId="8" fillId="16" borderId="4" xfId="0" applyNumberFormat="1" applyFont="1" applyFill="1" applyBorder="1" applyAlignment="1">
      <alignment horizontal="center" vertical="center"/>
    </xf>
    <xf numFmtId="166" fontId="20" fillId="16" borderId="4" xfId="0" applyNumberFormat="1" applyFont="1" applyFill="1" applyBorder="1" applyAlignment="1">
      <alignment horizontal="center" vertical="center"/>
    </xf>
    <xf numFmtId="166" fontId="19" fillId="13" borderId="4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wrapText="1"/>
    </xf>
    <xf numFmtId="166" fontId="26" fillId="17" borderId="4" xfId="0" applyNumberFormat="1" applyFont="1" applyFill="1" applyBorder="1" applyAlignment="1">
      <alignment horizontal="center" vertical="center"/>
    </xf>
  </cellXfs>
  <cellStyles count="8">
    <cellStyle name="Day Off" xfId="3" xr:uid="{00000000-0005-0000-0000-000000000000}"/>
    <cellStyle name="Day Shift" xfId="2" xr:uid="{00000000-0005-0000-0000-000001000000}"/>
    <cellStyle name="Day/Night Shift" xfId="5" xr:uid="{00000000-0005-0000-0000-000002000000}"/>
    <cellStyle name="Holidays" xfId="6" xr:uid="{00000000-0005-0000-0000-000003000000}"/>
    <cellStyle name="Night Shift" xfId="4" xr:uid="{00000000-0005-0000-0000-000004000000}"/>
    <cellStyle name="Non Working" xfId="7" xr:uid="{00000000-0005-0000-0000-000005000000}"/>
    <cellStyle name="Normal 2" xfId="1" xr:uid="{00000000-0005-0000-0000-000006000000}"/>
    <cellStyle name="Standard" xfId="0" builtinId="0"/>
  </cellStyles>
  <dxfs count="14"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314325</xdr:rowOff>
        </xdr:from>
        <xdr:to>
          <xdr:col>33</xdr:col>
          <xdr:colOff>209550</xdr:colOff>
          <xdr:row>0</xdr:row>
          <xdr:rowOff>619125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23"/>
  <sheetViews>
    <sheetView showGridLines="0" tabSelected="1" topLeftCell="B1" zoomScaleNormal="100" workbookViewId="0">
      <selection activeCell="K129" sqref="K129"/>
    </sheetView>
  </sheetViews>
  <sheetFormatPr baseColWidth="10" defaultColWidth="0" defaultRowHeight="18.95" customHeight="1" x14ac:dyDescent="0.3"/>
  <cols>
    <col min="1" max="1" width="1.77734375" style="6" customWidth="1"/>
    <col min="2" max="2" width="21.77734375" style="6" customWidth="1"/>
    <col min="3" max="39" width="3.33203125" style="6" customWidth="1"/>
    <col min="40" max="40" width="1.77734375" style="6" customWidth="1"/>
    <col min="41" max="16384" width="8.88671875" style="6" hidden="1"/>
  </cols>
  <sheetData>
    <row r="1" spans="2:39" s="1" customFormat="1" ht="65.25" customHeight="1" x14ac:dyDescent="0.9">
      <c r="B1" s="2" t="s">
        <v>3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3"/>
      <c r="AH1" s="49">
        <v>2023</v>
      </c>
      <c r="AI1" s="49"/>
      <c r="AJ1" s="49"/>
      <c r="AK1" s="49"/>
      <c r="AL1" s="49"/>
      <c r="AM1" s="49"/>
    </row>
    <row r="2" spans="2:39" customFormat="1" ht="9" customHeight="1" x14ac:dyDescent="0.3"/>
    <row r="3" spans="2:39" customFormat="1" ht="9" customHeight="1" x14ac:dyDescent="0.3"/>
    <row r="4" spans="2:39" s="8" customFormat="1" ht="18.95" customHeight="1" x14ac:dyDescent="0.3">
      <c r="B4" s="47">
        <f>DATE(CalendarYear,1,1)</f>
        <v>44927</v>
      </c>
      <c r="C4" s="10">
        <f>IF(DAY(JanSun1)=1,"",IF(AND(YEAR(JanSun1+1)=CalendarYear,MONTH(JanSun1+1)=1),JanSun1+1,""))</f>
        <v>44927</v>
      </c>
      <c r="D4" s="10">
        <f>IF(DAY(JanSun1)=1,"",IF(AND(YEAR(JanSun1+2)=CalendarYear,MONTH(JanSun1+2)=1),JanSun1+2,""))</f>
        <v>44928</v>
      </c>
      <c r="E4" s="10">
        <f>IF(DAY(JanSun1)=1,"",IF(AND(YEAR(JanSun1+3)=CalendarYear,MONTH(JanSun1+3)=1),JanSun1+3,""))</f>
        <v>44929</v>
      </c>
      <c r="F4" s="10">
        <f>IF(DAY(JanSun1)=1,"",IF(AND(YEAR(JanSun1+4)=CalendarYear,MONTH(JanSun1+4)=1),JanSun1+4,""))</f>
        <v>44930</v>
      </c>
      <c r="G4" s="10">
        <f>IF(DAY(JanSun1)=1,"",IF(AND(YEAR(JanSun1+5)=CalendarYear,MONTH(JanSun1+5)=1),JanSun1+5,""))</f>
        <v>44931</v>
      </c>
      <c r="H4" s="10">
        <f>IF(DAY(JanSun1)=1,"",IF(AND(YEAR(JanSun1+6)=CalendarYear,MONTH(JanSun1+6)=1),JanSun1+6,""))</f>
        <v>44932</v>
      </c>
      <c r="I4" s="10">
        <f>IF(DAY(JanSun1)=1,IF(AND(YEAR(JanSun1)=CalendarYear,MONTH(JanSun1)=1),JanSun1,""),IF(AND(YEAR(JanSun1+7)=CalendarYear,MONTH(JanSun1+7)=1),JanSun1+7,""))</f>
        <v>44933</v>
      </c>
      <c r="J4" s="10">
        <f>IF(DAY(JanSun1)=1,IF(AND(YEAR(JanSun1+1)=CalendarYear,MONTH(JanSun1+1)=1),JanSun1+1,""),IF(AND(YEAR(JanSun1+8)=CalendarYear,MONTH(JanSun1+8)=1),JanSun1+8,""))</f>
        <v>44934</v>
      </c>
      <c r="K4" s="10">
        <f>IF(DAY(JanSun1)=1,IF(AND(YEAR(JanSun1+2)=CalendarYear,MONTH(JanSun1+2)=1),JanSun1+2,""),IF(AND(YEAR(JanSun1+9)=CalendarYear,MONTH(JanSun1+9)=1),JanSun1+9,""))</f>
        <v>44935</v>
      </c>
      <c r="L4" s="10">
        <f>IF(DAY(JanSun1)=1,IF(AND(YEAR(JanSun1+3)=CalendarYear,MONTH(JanSun1+3)=1),JanSun1+3,""),IF(AND(YEAR(JanSun1+10)=CalendarYear,MONTH(JanSun1+10)=1),JanSun1+10,""))</f>
        <v>44936</v>
      </c>
      <c r="M4" s="10">
        <f>IF(DAY(JanSun1)=1,IF(AND(YEAR(JanSun1+4)=CalendarYear,MONTH(JanSun1+4)=1),JanSun1+4,""),IF(AND(YEAR(JanSun1+11)=CalendarYear,MONTH(JanSun1+11)=1),JanSun1+11,""))</f>
        <v>44937</v>
      </c>
      <c r="N4" s="10">
        <f>IF(DAY(JanSun1)=1,IF(AND(YEAR(JanSun1+5)=CalendarYear,MONTH(JanSun1+5)=1),JanSun1+5,""),IF(AND(YEAR(JanSun1+12)=CalendarYear,MONTH(JanSun1+12)=1),JanSun1+12,""))</f>
        <v>44938</v>
      </c>
      <c r="O4" s="10">
        <f>IF(DAY(JanSun1)=1,IF(AND(YEAR(JanSun1+6)=CalendarYear,MONTH(JanSun1+6)=1),JanSun1+6,""),IF(AND(YEAR(JanSun1+13)=CalendarYear,MONTH(JanSun1+13)=1),JanSun1+13,""))</f>
        <v>44939</v>
      </c>
      <c r="P4" s="10">
        <f>IF(DAY(JanSun1)=1,IF(AND(YEAR(JanSun1+7)=CalendarYear,MONTH(JanSun1+7)=1),JanSun1+7,""),IF(AND(YEAR(JanSun1+14)=CalendarYear,MONTH(JanSun1+14)=1),JanSun1+14,""))</f>
        <v>44940</v>
      </c>
      <c r="Q4" s="10">
        <f>IF(DAY(JanSun1)=1,IF(AND(YEAR(JanSun1+8)=CalendarYear,MONTH(JanSun1+8)=1),JanSun1+8,""),IF(AND(YEAR(JanSun1+15)=CalendarYear,MONTH(JanSun1+15)=1),JanSun1+15,""))</f>
        <v>44941</v>
      </c>
      <c r="R4" s="10">
        <f>IF(DAY(JanSun1)=1,IF(AND(YEAR(JanSun1+9)=CalendarYear,MONTH(JanSun1+9)=1),JanSun1+9,""),IF(AND(YEAR(JanSun1+16)=CalendarYear,MONTH(JanSun1+16)=1),JanSun1+16,""))</f>
        <v>44942</v>
      </c>
      <c r="S4" s="10">
        <f>IF(DAY(JanSun1)=1,IF(AND(YEAR(JanSun1+10)=CalendarYear,MONTH(JanSun1+10)=1),JanSun1+10,""),IF(AND(YEAR(JanSun1+17)=CalendarYear,MONTH(JanSun1+17)=1),JanSun1+17,""))</f>
        <v>44943</v>
      </c>
      <c r="T4" s="10">
        <f>IF(DAY(JanSun1)=1,IF(AND(YEAR(JanSun1+11)=CalendarYear,MONTH(JanSun1+11)=1),JanSun1+11,""),IF(AND(YEAR(JanSun1+18)=CalendarYear,MONTH(JanSun1+18)=1),JanSun1+18,""))</f>
        <v>44944</v>
      </c>
      <c r="U4" s="10">
        <f>IF(DAY(JanSun1)=1,IF(AND(YEAR(JanSun1+12)=CalendarYear,MONTH(JanSun1+12)=1),JanSun1+12,""),IF(AND(YEAR(JanSun1+19)=CalendarYear,MONTH(JanSun1+19)=1),JanSun1+19,""))</f>
        <v>44945</v>
      </c>
      <c r="V4" s="10">
        <f>IF(DAY(JanSun1)=1,IF(AND(YEAR(JanSun1+13)=CalendarYear,MONTH(JanSun1+13)=1),JanSun1+13,""),IF(AND(YEAR(JanSun1+20)=CalendarYear,MONTH(JanSun1+20)=1),JanSun1+20,""))</f>
        <v>44946</v>
      </c>
      <c r="W4" s="10">
        <f>IF(DAY(JanSun1)=1,IF(AND(YEAR(JanSun1+14)=CalendarYear,MONTH(JanSun1+14)=1),JanSun1+14,""),IF(AND(YEAR(JanSun1+21)=CalendarYear,MONTH(JanSun1+21)=1),JanSun1+21,""))</f>
        <v>44947</v>
      </c>
      <c r="X4" s="10">
        <f>IF(DAY(JanSun1)=1,IF(AND(YEAR(JanSun1+15)=CalendarYear,MONTH(JanSun1+15)=1),JanSun1+15,""),IF(AND(YEAR(JanSun1+22)=CalendarYear,MONTH(JanSun1+22)=1),JanSun1+22,""))</f>
        <v>44948</v>
      </c>
      <c r="Y4" s="10">
        <f>IF(DAY(JanSun1)=1,IF(AND(YEAR(JanSun1+16)=CalendarYear,MONTH(JanSun1+16)=1),JanSun1+16,""),IF(AND(YEAR(JanSun1+23)=CalendarYear,MONTH(JanSun1+23)=1),JanSun1+23,""))</f>
        <v>44949</v>
      </c>
      <c r="Z4" s="10">
        <f>IF(DAY(JanSun1)=1,IF(AND(YEAR(JanSun1+17)=CalendarYear,MONTH(JanSun1+17)=1),JanSun1+17,""),IF(AND(YEAR(JanSun1+24)=CalendarYear,MONTH(JanSun1+24)=1),JanSun1+24,""))</f>
        <v>44950</v>
      </c>
      <c r="AA4" s="10">
        <f>IF(DAY(JanSun1)=1,IF(AND(YEAR(JanSun1+18)=CalendarYear,MONTH(JanSun1+18)=1),JanSun1+18,""),IF(AND(YEAR(JanSun1+25)=CalendarYear,MONTH(JanSun1+25)=1),JanSun1+25,""))</f>
        <v>44951</v>
      </c>
      <c r="AB4" s="10">
        <f>IF(DAY(JanSun1)=1,IF(AND(YEAR(JanSun1+19)=CalendarYear,MONTH(JanSun1+19)=1),JanSun1+19,""),IF(AND(YEAR(JanSun1+26)=CalendarYear,MONTH(JanSun1+26)=1),JanSun1+26,""))</f>
        <v>44952</v>
      </c>
      <c r="AC4" s="10">
        <f>IF(DAY(JanSun1)=1,IF(AND(YEAR(JanSun1+20)=CalendarYear,MONTH(JanSun1+20)=1),JanSun1+20,""),IF(AND(YEAR(JanSun1+27)=CalendarYear,MONTH(JanSun1+27)=1),JanSun1+27,""))</f>
        <v>44953</v>
      </c>
      <c r="AD4" s="10">
        <f>IF(DAY(JanSun1)=1,IF(AND(YEAR(JanSun1+21)=CalendarYear,MONTH(JanSun1+21)=1),JanSun1+21,""),IF(AND(YEAR(JanSun1+28)=CalendarYear,MONTH(JanSun1+28)=1),JanSun1+28,""))</f>
        <v>44954</v>
      </c>
      <c r="AE4" s="10">
        <f>IF(DAY(JanSun1)=1,IF(AND(YEAR(JanSun1+22)=CalendarYear,MONTH(JanSun1+22)=1),JanSun1+22,""),IF(AND(YEAR(JanSun1+29)=CalendarYear,MONTH(JanSun1+29)=1),JanSun1+29,""))</f>
        <v>44955</v>
      </c>
      <c r="AF4" s="10">
        <f>IF(DAY(JanSun1)=1,IF(AND(YEAR(JanSun1+23)=CalendarYear,MONTH(JanSun1+23)=1),JanSun1+23,""),IF(AND(YEAR(JanSun1+30)=CalendarYear,MONTH(JanSun1+30)=1),JanSun1+30,""))</f>
        <v>44956</v>
      </c>
      <c r="AG4" s="10">
        <f>IF(DAY(JanSun1)=1,IF(AND(YEAR(JanSun1+24)=CalendarYear,MONTH(JanSun1+24)=1),JanSun1+24,""),IF(AND(YEAR(JanSun1+31)=CalendarYear,MONTH(JanSun1+31)=1),JanSun1+31,""))</f>
        <v>44957</v>
      </c>
      <c r="AH4" s="10" t="str">
        <f>IF(DAY(JanSun1)=1,IF(AND(YEAR(JanSun1+25)=CalendarYear,MONTH(JanSun1+25)=1),JanSun1+25,""),IF(AND(YEAR(JanSun1+32)=CalendarYear,MONTH(JanSun1+32)=1),JanSun1+32,""))</f>
        <v/>
      </c>
      <c r="AI4" s="10" t="str">
        <f>IF(DAY(JanSun1)=1,IF(AND(YEAR(JanSun1+26)=CalendarYear,MONTH(JanSun1+26)=1),JanSun1+26,""),IF(AND(YEAR(JanSun1+33)=CalendarYear,MONTH(JanSun1+33)=1),JanSun1+33,""))</f>
        <v/>
      </c>
      <c r="AJ4" s="10" t="str">
        <f>IF(DAY(JanSun1)=1,IF(AND(YEAR(JanSun1+27)=CalendarYear,MONTH(JanSun1+27)=1),JanSun1+27,""),IF(AND(YEAR(JanSun1+34)=CalendarYear,MONTH(JanSun1+34)=1),JanSun1+34,""))</f>
        <v/>
      </c>
      <c r="AK4" s="10" t="str">
        <f>IF(DAY(JanSun1)=1,IF(AND(YEAR(JanSun1+28)=CalendarYear,MONTH(JanSun1+28)=1),JanSun1+28,""),IF(AND(YEAR(JanSun1+35)=CalendarYear,MONTH(JanSun1+35)=1),JanSun1+35,""))</f>
        <v/>
      </c>
      <c r="AL4" s="10" t="str">
        <f>IF(DAY(JanSun1)=1,IF(AND(YEAR(JanSun1+29)=CalendarYear,MONTH(JanSun1+29)=1),JanSun1+29,""),IF(AND(YEAR(JanSun1+36)=CalendarYear,MONTH(JanSun1+36)=1),JanSun1+36,""))</f>
        <v/>
      </c>
      <c r="AM4" s="11" t="str">
        <f>IF(DAY(JanSun1)=1,IF(AND(YEAR(JanSun1+30)=CalendarYear,MONTH(JanSun1+30)=1),JanSun1+30,""),IF(AND(YEAR(JanSun1+37)=CalendarYear,MONTH(JanSun1+37)=1),JanSun1+37,""))</f>
        <v/>
      </c>
    </row>
    <row r="5" spans="2:39" s="8" customFormat="1" ht="18.95" customHeight="1" x14ac:dyDescent="0.3">
      <c r="B5" s="48"/>
      <c r="C5" s="16" t="s">
        <v>4</v>
      </c>
      <c r="D5" s="9" t="s">
        <v>0</v>
      </c>
      <c r="E5" s="9" t="s">
        <v>5</v>
      </c>
      <c r="F5" s="9" t="s">
        <v>6</v>
      </c>
      <c r="G5" s="9" t="s">
        <v>7</v>
      </c>
      <c r="H5" s="9" t="s">
        <v>1</v>
      </c>
      <c r="I5" s="15" t="s">
        <v>2</v>
      </c>
      <c r="J5" s="16" t="s">
        <v>4</v>
      </c>
      <c r="K5" s="9" t="s">
        <v>0</v>
      </c>
      <c r="L5" s="9" t="s">
        <v>5</v>
      </c>
      <c r="M5" s="9" t="s">
        <v>6</v>
      </c>
      <c r="N5" s="9" t="s">
        <v>7</v>
      </c>
      <c r="O5" s="9" t="s">
        <v>1</v>
      </c>
      <c r="P5" s="15" t="s">
        <v>2</v>
      </c>
      <c r="Q5" s="16" t="s">
        <v>4</v>
      </c>
      <c r="R5" s="9" t="s">
        <v>0</v>
      </c>
      <c r="S5" s="9" t="s">
        <v>5</v>
      </c>
      <c r="T5" s="9" t="s">
        <v>6</v>
      </c>
      <c r="U5" s="9" t="s">
        <v>7</v>
      </c>
      <c r="V5" s="9" t="s">
        <v>1</v>
      </c>
      <c r="W5" s="15" t="s">
        <v>2</v>
      </c>
      <c r="X5" s="16" t="s">
        <v>4</v>
      </c>
      <c r="Y5" s="9" t="s">
        <v>0</v>
      </c>
      <c r="Z5" s="9" t="s">
        <v>5</v>
      </c>
      <c r="AA5" s="9" t="s">
        <v>6</v>
      </c>
      <c r="AB5" s="9" t="s">
        <v>7</v>
      </c>
      <c r="AC5" s="9" t="s">
        <v>1</v>
      </c>
      <c r="AD5" s="15" t="s">
        <v>2</v>
      </c>
      <c r="AE5" s="16" t="s">
        <v>4</v>
      </c>
      <c r="AF5" s="9" t="s">
        <v>0</v>
      </c>
      <c r="AG5" s="9" t="s">
        <v>5</v>
      </c>
      <c r="AH5" s="9" t="s">
        <v>6</v>
      </c>
      <c r="AI5" s="9" t="s">
        <v>7</v>
      </c>
      <c r="AJ5" s="9" t="s">
        <v>1</v>
      </c>
      <c r="AK5" s="15" t="s">
        <v>2</v>
      </c>
      <c r="AL5" s="16" t="s">
        <v>4</v>
      </c>
      <c r="AM5" s="12" t="s">
        <v>0</v>
      </c>
    </row>
    <row r="6" spans="2:39" ht="18.95" customHeight="1" x14ac:dyDescent="0.3">
      <c r="B6" s="24" t="s">
        <v>8</v>
      </c>
      <c r="C6" s="23"/>
      <c r="D6" s="23"/>
      <c r="E6" s="23"/>
      <c r="F6" s="23"/>
      <c r="G6" s="23"/>
      <c r="H6" s="23"/>
      <c r="I6" s="23"/>
      <c r="J6" s="23"/>
      <c r="K6" s="22"/>
      <c r="L6" s="22"/>
      <c r="M6" s="22"/>
      <c r="N6" s="22"/>
      <c r="O6" s="22"/>
      <c r="P6" s="22"/>
      <c r="Q6" s="22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2:39" ht="18.95" customHeight="1" thickBot="1" x14ac:dyDescent="0.35">
      <c r="B7" s="17" t="s">
        <v>12</v>
      </c>
      <c r="C7" s="14"/>
      <c r="D7" s="50"/>
      <c r="E7" s="50"/>
      <c r="F7" s="50"/>
      <c r="G7" s="50"/>
      <c r="H7" s="14"/>
      <c r="I7" s="14"/>
      <c r="J7" s="22"/>
      <c r="K7" s="22"/>
      <c r="L7" s="22"/>
      <c r="M7" s="22"/>
      <c r="N7" s="22"/>
      <c r="O7" s="22"/>
      <c r="P7" s="14"/>
      <c r="Q7" s="14"/>
      <c r="R7" s="14"/>
      <c r="S7" s="14"/>
      <c r="T7" s="14"/>
      <c r="U7" s="14"/>
      <c r="V7" s="14"/>
      <c r="W7" s="14"/>
      <c r="X7" s="14"/>
      <c r="Y7" s="14"/>
      <c r="Z7" s="44"/>
      <c r="AA7" s="44"/>
      <c r="AB7" s="44"/>
      <c r="AC7" s="44"/>
      <c r="AD7" s="43"/>
      <c r="AE7" s="43"/>
      <c r="AF7" s="44"/>
      <c r="AG7" s="44"/>
      <c r="AH7" s="14"/>
      <c r="AI7" s="14"/>
      <c r="AJ7" s="14"/>
      <c r="AK7" s="14"/>
      <c r="AL7" s="14"/>
      <c r="AM7" s="14"/>
    </row>
    <row r="8" spans="2:39" ht="18.95" customHeight="1" thickBot="1" x14ac:dyDescent="0.35">
      <c r="B8" s="18" t="s">
        <v>13</v>
      </c>
      <c r="C8" s="14"/>
      <c r="D8" s="14"/>
      <c r="E8" s="14"/>
      <c r="F8" s="14"/>
      <c r="G8" s="14"/>
      <c r="H8" s="14"/>
      <c r="I8" s="14"/>
      <c r="J8" s="22"/>
      <c r="K8" s="22"/>
      <c r="L8" s="22"/>
      <c r="M8" s="22"/>
      <c r="N8" s="22"/>
      <c r="O8" s="2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2:39" ht="18.95" customHeight="1" thickBot="1" x14ac:dyDescent="0.35">
      <c r="B9" s="19" t="s">
        <v>14</v>
      </c>
      <c r="C9" s="14"/>
      <c r="D9" s="14"/>
      <c r="E9" s="14"/>
      <c r="F9" s="14"/>
      <c r="G9" s="14"/>
      <c r="H9" s="14"/>
      <c r="I9" s="14"/>
      <c r="J9" s="22"/>
      <c r="K9" s="22"/>
      <c r="L9" s="22"/>
      <c r="M9" s="22"/>
      <c r="N9" s="22"/>
      <c r="O9" s="2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2:39" ht="18.95" customHeight="1" thickBot="1" x14ac:dyDescent="0.35">
      <c r="B10" s="20" t="s">
        <v>15</v>
      </c>
      <c r="C10" s="14"/>
      <c r="D10" s="14"/>
      <c r="E10" s="14"/>
      <c r="F10" s="14"/>
      <c r="G10" s="14"/>
      <c r="H10" s="14"/>
      <c r="I10" s="14"/>
      <c r="J10" s="22"/>
      <c r="K10" s="22"/>
      <c r="L10" s="22"/>
      <c r="M10" s="22"/>
      <c r="N10" s="22"/>
      <c r="O10" s="2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2:39" ht="18.95" customHeight="1" thickBot="1" x14ac:dyDescent="0.35">
      <c r="B11" s="25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2:39" ht="18.95" customHeight="1" thickBot="1" x14ac:dyDescent="0.35">
      <c r="B12" s="21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30"/>
      <c r="AE12" s="30"/>
      <c r="AF12" s="14"/>
      <c r="AG12" s="14"/>
      <c r="AH12" s="14"/>
      <c r="AI12" s="14"/>
      <c r="AJ12" s="14"/>
      <c r="AK12" s="14"/>
      <c r="AL12" s="14"/>
      <c r="AM12" s="14"/>
    </row>
    <row r="13" spans="2:39" ht="12" customHeight="1" x14ac:dyDescent="0.3"/>
    <row r="14" spans="2:39" s="7" customFormat="1" ht="18.95" customHeight="1" x14ac:dyDescent="0.3">
      <c r="B14" s="47">
        <f>DATE(CalendarYear,2,1)</f>
        <v>44958</v>
      </c>
      <c r="C14" s="10" t="str">
        <f>IF(DAY(FebSun1)=1,"",IF(AND(YEAR(FebSun1+1)=CalendarYear,MONTH(FebSun1+1)=2),FebSun1+1,""))</f>
        <v/>
      </c>
      <c r="D14" s="10" t="str">
        <f>IF(DAY(FebSun1)=1,"",IF(AND(YEAR(FebSun1+2)=CalendarYear,MONTH(FebSun1+2)=2),FebSun1+2,""))</f>
        <v/>
      </c>
      <c r="E14" s="10" t="str">
        <f>IF(DAY(FebSun1)=1,"",IF(AND(YEAR(FebSun1+3)=CalendarYear,MONTH(FebSun1+3)=2),FebSun1+3,""))</f>
        <v/>
      </c>
      <c r="F14" s="10">
        <f>IF(DAY(FebSun1)=1,"",IF(AND(YEAR(FebSun1+4)=CalendarYear,MONTH(FebSun1+4)=2),FebSun1+4,""))</f>
        <v>44958</v>
      </c>
      <c r="G14" s="10">
        <f>IF(DAY(FebSun1)=1,"",IF(AND(YEAR(FebSun1+5)=CalendarYear,MONTH(FebSun1+5)=2),FebSun1+5,""))</f>
        <v>44959</v>
      </c>
      <c r="H14" s="10">
        <f>IF(DAY(FebSun1)=1,"",IF(AND(YEAR(FebSun1+6)=CalendarYear,MONTH(FebSun1+6)=2),FebSun1+6,""))</f>
        <v>44960</v>
      </c>
      <c r="I14" s="10">
        <f>IF(DAY(FebSun1)=1,IF(AND(YEAR(FebSun1)=CalendarYear,MONTH(FebSun1)=2),FebSun1,""),IF(AND(YEAR(FebSun1+7)=CalendarYear,MONTH(FebSun1+7)=2),FebSun1+7,""))</f>
        <v>44961</v>
      </c>
      <c r="J14" s="10">
        <f>IF(DAY(FebSun1)=1,IF(AND(YEAR(FebSun1+1)=CalendarYear,MONTH(FebSun1+1)=2),FebSun1+1,""),IF(AND(YEAR(FebSun1+8)=CalendarYear,MONTH(FebSun1+8)=2),FebSun1+8,""))</f>
        <v>44962</v>
      </c>
      <c r="K14" s="10">
        <f>IF(DAY(FebSun1)=1,IF(AND(YEAR(FebSun1+2)=CalendarYear,MONTH(FebSun1+2)=2),FebSun1+2,""),IF(AND(YEAR(FebSun1+9)=CalendarYear,MONTH(FebSun1+9)=2),FebSun1+9,""))</f>
        <v>44963</v>
      </c>
      <c r="L14" s="10">
        <f>IF(DAY(FebSun1)=1,IF(AND(YEAR(FebSun1+3)=CalendarYear,MONTH(FebSun1+3)=2),FebSun1+3,""),IF(AND(YEAR(FebSun1+10)=CalendarYear,MONTH(FebSun1+10)=2),FebSun1+10,""))</f>
        <v>44964</v>
      </c>
      <c r="M14" s="10">
        <f>IF(DAY(FebSun1)=1,IF(AND(YEAR(FebSun1+4)=CalendarYear,MONTH(FebSun1+4)=2),FebSun1+4,""),IF(AND(YEAR(FebSun1+11)=CalendarYear,MONTH(FebSun1+11)=2),FebSun1+11,""))</f>
        <v>44965</v>
      </c>
      <c r="N14" s="10">
        <f>IF(DAY(FebSun1)=1,IF(AND(YEAR(FebSun1+5)=CalendarYear,MONTH(FebSun1+5)=2),FebSun1+5,""),IF(AND(YEAR(FebSun1+12)=CalendarYear,MONTH(FebSun1+12)=2),FebSun1+12,""))</f>
        <v>44966</v>
      </c>
      <c r="O14" s="10">
        <f>IF(DAY(FebSun1)=1,IF(AND(YEAR(FebSun1+6)=CalendarYear,MONTH(FebSun1+6)=2),FebSun1+6,""),IF(AND(YEAR(FebSun1+13)=CalendarYear,MONTH(FebSun1+13)=2),FebSun1+13,""))</f>
        <v>44967</v>
      </c>
      <c r="P14" s="10">
        <f>IF(DAY(FebSun1)=1,IF(AND(YEAR(FebSun1+7)=CalendarYear,MONTH(FebSun1+7)=2),FebSun1+7,""),IF(AND(YEAR(FebSun1+14)=CalendarYear,MONTH(FebSun1+14)=2),FebSun1+14,""))</f>
        <v>44968</v>
      </c>
      <c r="Q14" s="10">
        <f>IF(DAY(FebSun1)=1,IF(AND(YEAR(FebSun1+8)=CalendarYear,MONTH(FebSun1+8)=2),FebSun1+8,""),IF(AND(YEAR(FebSun1+15)=CalendarYear,MONTH(FebSun1+15)=2),FebSun1+15,""))</f>
        <v>44969</v>
      </c>
      <c r="R14" s="10">
        <f>IF(DAY(FebSun1)=1,IF(AND(YEAR(FebSun1+9)=CalendarYear,MONTH(FebSun1+9)=2),FebSun1+9,""),IF(AND(YEAR(FebSun1+16)=CalendarYear,MONTH(FebSun1+16)=2),FebSun1+16,""))</f>
        <v>44970</v>
      </c>
      <c r="S14" s="10">
        <f>IF(DAY(FebSun1)=1,IF(AND(YEAR(FebSun1+10)=CalendarYear,MONTH(FebSun1+10)=2),FebSun1+10,""),IF(AND(YEAR(FebSun1+17)=CalendarYear,MONTH(FebSun1+17)=2),FebSun1+17,""))</f>
        <v>44971</v>
      </c>
      <c r="T14" s="10">
        <f>IF(DAY(FebSun1)=1,IF(AND(YEAR(FebSun1+11)=CalendarYear,MONTH(FebSun1+11)=2),FebSun1+11,""),IF(AND(YEAR(FebSun1+18)=CalendarYear,MONTH(FebSun1+18)=2),FebSun1+18,""))</f>
        <v>44972</v>
      </c>
      <c r="U14" s="10">
        <f>IF(DAY(FebSun1)=1,IF(AND(YEAR(FebSun1+12)=CalendarYear,MONTH(FebSun1+12)=2),FebSun1+12,""),IF(AND(YEAR(FebSun1+19)=CalendarYear,MONTH(FebSun1+19)=2),FebSun1+19,""))</f>
        <v>44973</v>
      </c>
      <c r="V14" s="10">
        <f>IF(DAY(FebSun1)=1,IF(AND(YEAR(FebSun1+13)=CalendarYear,MONTH(FebSun1+13)=2),FebSun1+13,""),IF(AND(YEAR(FebSun1+20)=CalendarYear,MONTH(FebSun1+20)=2),FebSun1+20,""))</f>
        <v>44974</v>
      </c>
      <c r="W14" s="10">
        <f>IF(DAY(FebSun1)=1,IF(AND(YEAR(FebSun1+14)=CalendarYear,MONTH(FebSun1+14)=2),FebSun1+14,""),IF(AND(YEAR(FebSun1+21)=CalendarYear,MONTH(FebSun1+21)=2),FebSun1+21,""))</f>
        <v>44975</v>
      </c>
      <c r="X14" s="10">
        <f>IF(DAY(FebSun1)=1,IF(AND(YEAR(FebSun1+15)=CalendarYear,MONTH(FebSun1+15)=2),FebSun1+15,""),IF(AND(YEAR(FebSun1+22)=CalendarYear,MONTH(FebSun1+22)=2),FebSun1+22,""))</f>
        <v>44976</v>
      </c>
      <c r="Y14" s="10">
        <f>IF(DAY(FebSun1)=1,IF(AND(YEAR(FebSun1+16)=CalendarYear,MONTH(FebSun1+16)=2),FebSun1+16,""),IF(AND(YEAR(FebSun1+23)=CalendarYear,MONTH(FebSun1+23)=2),FebSun1+23,""))</f>
        <v>44977</v>
      </c>
      <c r="Z14" s="10">
        <f>IF(DAY(FebSun1)=1,IF(AND(YEAR(FebSun1+17)=CalendarYear,MONTH(FebSun1+17)=2),FebSun1+17,""),IF(AND(YEAR(FebSun1+24)=CalendarYear,MONTH(FebSun1+24)=2),FebSun1+24,""))</f>
        <v>44978</v>
      </c>
      <c r="AA14" s="10">
        <f>IF(DAY(FebSun1)=1,IF(AND(YEAR(FebSun1+18)=CalendarYear,MONTH(FebSun1+18)=2),FebSun1+18,""),IF(AND(YEAR(FebSun1+25)=CalendarYear,MONTH(FebSun1+25)=2),FebSun1+25,""))</f>
        <v>44979</v>
      </c>
      <c r="AB14" s="10">
        <f>IF(DAY(FebSun1)=1,IF(AND(YEAR(FebSun1+19)=CalendarYear,MONTH(FebSun1+19)=2),FebSun1+19,""),IF(AND(YEAR(FebSun1+26)=CalendarYear,MONTH(FebSun1+26)=2),FebSun1+26,""))</f>
        <v>44980</v>
      </c>
      <c r="AC14" s="10">
        <f>IF(DAY(FebSun1)=1,IF(AND(YEAR(FebSun1+20)=CalendarYear,MONTH(FebSun1+20)=2),FebSun1+20,""),IF(AND(YEAR(FebSun1+27)=CalendarYear,MONTH(FebSun1+27)=2),FebSun1+27,""))</f>
        <v>44981</v>
      </c>
      <c r="AD14" s="10">
        <f>IF(DAY(FebSun1)=1,IF(AND(YEAR(FebSun1+21)=CalendarYear,MONTH(FebSun1+21)=2),FebSun1+21,""),IF(AND(YEAR(FebSun1+28)=CalendarYear,MONTH(FebSun1+28)=2),FebSun1+28,""))</f>
        <v>44982</v>
      </c>
      <c r="AE14" s="10">
        <f>IF(DAY(FebSun1)=1,IF(AND(YEAR(FebSun1+22)=CalendarYear,MONTH(FebSun1+22)=2),FebSun1+22,""),IF(AND(YEAR(FebSun1+29)=CalendarYear,MONTH(FebSun1+29)=2),FebSun1+29,""))</f>
        <v>44983</v>
      </c>
      <c r="AF14" s="10">
        <f>IF(DAY(FebSun1)=1,IF(AND(YEAR(FebSun1+23)=CalendarYear,MONTH(FebSun1+23)=2),FebSun1+23,""),IF(AND(YEAR(FebSun1+30)=CalendarYear,MONTH(FebSun1+30)=2),FebSun1+30,""))</f>
        <v>44984</v>
      </c>
      <c r="AG14" s="10">
        <f>IF(DAY(FebSun1)=1,IF(AND(YEAR(FebSun1+24)=CalendarYear,MONTH(FebSun1+24)=2),FebSun1+24,""),IF(AND(YEAR(FebSun1+31)=CalendarYear,MONTH(FebSun1+31)=2),FebSun1+31,""))</f>
        <v>44985</v>
      </c>
      <c r="AH14" s="10" t="str">
        <f>IF(DAY(FebSun1)=1,IF(AND(YEAR(FebSun1+25)=CalendarYear,MONTH(FebSun1+25)=2),FebSun1+25,""),IF(AND(YEAR(FebSun1+32)=CalendarYear,MONTH(FebSun1+32)=2),FebSun1+32,""))</f>
        <v/>
      </c>
      <c r="AI14" s="10" t="str">
        <f>IF(DAY(FebSun1)=1,IF(AND(YEAR(FebSun1+26)=CalendarYear,MONTH(FebSun1+26)=2),FebSun1+26,""),IF(AND(YEAR(FebSun1+33)=CalendarYear,MONTH(FebSun1+33)=2),FebSun1+33,""))</f>
        <v/>
      </c>
      <c r="AJ14" s="10" t="str">
        <f>IF(DAY(FebSun1)=1,IF(AND(YEAR(FebSun1+27)=CalendarYear,MONTH(FebSun1+27)=2),FebSun1+27,""),IF(AND(YEAR(FebSun1+34)=CalendarYear,MONTH(FebSun1+34)=2),FebSun1+34,""))</f>
        <v/>
      </c>
      <c r="AK14" s="10" t="str">
        <f>IF(DAY(FebSun1)=1,IF(AND(YEAR(FebSun1+28)=CalendarYear,MONTH(FebSun1+28)=2),FebSun1+28,""),IF(AND(YEAR(FebSun1+35)=CalendarYear,MONTH(FebSun1+35)=2),FebSun1+35,""))</f>
        <v/>
      </c>
      <c r="AL14" s="10" t="str">
        <f>IF(DAY(FebSun1)=1,IF(AND(YEAR(FebSun1+29)=CalendarYear,MONTH(FebSun1+29)=2),FebSun1+29,""),IF(AND(YEAR(FebSun1+36)=CalendarYear,MONTH(FebSun1+36)=2),FebSun1+36,""))</f>
        <v/>
      </c>
      <c r="AM14" s="11" t="str">
        <f>IF(DAY(FebSun1)=1,IF(AND(YEAR(FebSun1+30)=CalendarYear,MONTH(FebSun1+30)=2),FebSun1+30,""),IF(AND(YEAR(FebSun1+37)=CalendarYear,MONTH(FebSun1+37)=2),FebSun1+37,""))</f>
        <v/>
      </c>
    </row>
    <row r="15" spans="2:39" s="7" customFormat="1" ht="18.95" customHeight="1" x14ac:dyDescent="0.3">
      <c r="B15" s="48"/>
      <c r="C15" s="16" t="s">
        <v>4</v>
      </c>
      <c r="D15" s="9" t="s">
        <v>0</v>
      </c>
      <c r="E15" s="9" t="s">
        <v>5</v>
      </c>
      <c r="F15" s="9" t="s">
        <v>6</v>
      </c>
      <c r="G15" s="9" t="s">
        <v>7</v>
      </c>
      <c r="H15" s="9" t="s">
        <v>1</v>
      </c>
      <c r="I15" s="15" t="s">
        <v>2</v>
      </c>
      <c r="J15" s="16" t="s">
        <v>4</v>
      </c>
      <c r="K15" s="9" t="s">
        <v>0</v>
      </c>
      <c r="L15" s="9" t="s">
        <v>5</v>
      </c>
      <c r="M15" s="9" t="s">
        <v>6</v>
      </c>
      <c r="N15" s="9" t="s">
        <v>7</v>
      </c>
      <c r="O15" s="9" t="s">
        <v>1</v>
      </c>
      <c r="P15" s="15" t="s">
        <v>2</v>
      </c>
      <c r="Q15" s="16" t="s">
        <v>4</v>
      </c>
      <c r="R15" s="9" t="s">
        <v>0</v>
      </c>
      <c r="S15" s="9" t="s">
        <v>5</v>
      </c>
      <c r="T15" s="9" t="s">
        <v>6</v>
      </c>
      <c r="U15" s="9" t="s">
        <v>7</v>
      </c>
      <c r="V15" s="9" t="s">
        <v>1</v>
      </c>
      <c r="W15" s="15" t="s">
        <v>2</v>
      </c>
      <c r="X15" s="16" t="s">
        <v>4</v>
      </c>
      <c r="Y15" s="9" t="s">
        <v>0</v>
      </c>
      <c r="Z15" s="9" t="s">
        <v>5</v>
      </c>
      <c r="AA15" s="9" t="s">
        <v>6</v>
      </c>
      <c r="AB15" s="9" t="s">
        <v>7</v>
      </c>
      <c r="AC15" s="9" t="s">
        <v>1</v>
      </c>
      <c r="AD15" s="15" t="s">
        <v>2</v>
      </c>
      <c r="AE15" s="16" t="s">
        <v>4</v>
      </c>
      <c r="AF15" s="9" t="s">
        <v>0</v>
      </c>
      <c r="AG15" s="9" t="s">
        <v>5</v>
      </c>
      <c r="AH15" s="9" t="s">
        <v>6</v>
      </c>
      <c r="AI15" s="9" t="s">
        <v>7</v>
      </c>
      <c r="AJ15" s="9" t="s">
        <v>1</v>
      </c>
      <c r="AK15" s="15" t="s">
        <v>2</v>
      </c>
      <c r="AL15" s="16" t="s">
        <v>4</v>
      </c>
      <c r="AM15" s="12" t="s">
        <v>0</v>
      </c>
    </row>
    <row r="16" spans="2:39" ht="18.95" customHeight="1" x14ac:dyDescent="0.3">
      <c r="B16" s="24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3"/>
      <c r="X16" s="23"/>
      <c r="Y16" s="23"/>
      <c r="Z16" s="23"/>
      <c r="AA16" s="23"/>
      <c r="AB16" s="23"/>
      <c r="AC16" s="23"/>
      <c r="AD16" s="23"/>
      <c r="AE16" s="23"/>
      <c r="AF16" s="22"/>
      <c r="AG16" s="14"/>
      <c r="AH16" s="14"/>
      <c r="AI16" s="14"/>
      <c r="AJ16" s="14"/>
      <c r="AK16" s="14"/>
      <c r="AL16" s="14"/>
      <c r="AM16" s="14"/>
    </row>
    <row r="17" spans="2:39" ht="18.95" customHeight="1" thickBot="1" x14ac:dyDescent="0.35">
      <c r="B17" s="17" t="s">
        <v>12</v>
      </c>
      <c r="C17" s="14"/>
      <c r="D17" s="14"/>
      <c r="E17" s="14"/>
      <c r="F17" s="44"/>
      <c r="G17" s="4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22"/>
      <c r="S17" s="22"/>
      <c r="T17" s="22"/>
      <c r="U17" s="22"/>
      <c r="V17" s="22"/>
      <c r="W17" s="22"/>
      <c r="X17" s="14"/>
      <c r="Y17" s="14"/>
      <c r="Z17" s="40"/>
      <c r="AA17" s="40"/>
      <c r="AB17" s="40"/>
      <c r="AC17" s="40"/>
      <c r="AD17" s="22"/>
      <c r="AE17" s="22"/>
      <c r="AF17" s="22"/>
      <c r="AG17" s="14"/>
      <c r="AH17" s="14"/>
      <c r="AI17" s="14"/>
      <c r="AJ17" s="14"/>
      <c r="AK17" s="14"/>
      <c r="AL17" s="14"/>
      <c r="AM17" s="14"/>
    </row>
    <row r="18" spans="2:39" ht="18.95" customHeight="1" thickBot="1" x14ac:dyDescent="0.35">
      <c r="B18" s="18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22"/>
      <c r="AE18" s="22"/>
      <c r="AF18" s="22"/>
      <c r="AG18" s="14"/>
      <c r="AH18" s="14"/>
      <c r="AI18" s="14"/>
      <c r="AJ18" s="14"/>
      <c r="AK18" s="14"/>
      <c r="AL18" s="14"/>
      <c r="AM18" s="14"/>
    </row>
    <row r="19" spans="2:39" ht="18.95" customHeight="1" thickBot="1" x14ac:dyDescent="0.35">
      <c r="B19" s="19" t="s">
        <v>14</v>
      </c>
      <c r="C19" s="14"/>
      <c r="D19" s="14"/>
      <c r="E19" s="14"/>
      <c r="F19" s="14"/>
      <c r="G19" s="14"/>
      <c r="H19" s="14"/>
      <c r="I19" s="14"/>
      <c r="J19" s="14"/>
      <c r="K19" s="40"/>
      <c r="L19" s="40"/>
      <c r="M19" s="4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22"/>
      <c r="AE19" s="22"/>
      <c r="AF19" s="22"/>
      <c r="AG19" s="14"/>
      <c r="AH19" s="14"/>
      <c r="AI19" s="14"/>
      <c r="AJ19" s="14"/>
      <c r="AK19" s="14"/>
      <c r="AL19" s="14"/>
      <c r="AM19" s="14"/>
    </row>
    <row r="20" spans="2:39" ht="18.95" customHeight="1" thickBot="1" x14ac:dyDescent="0.35">
      <c r="B20" s="20" t="s">
        <v>15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2"/>
      <c r="W20" s="22"/>
      <c r="X20" s="22"/>
      <c r="Y20" s="40"/>
      <c r="Z20" s="40"/>
      <c r="AA20" s="40"/>
      <c r="AB20" s="40"/>
      <c r="AC20" s="40"/>
      <c r="AD20" s="40"/>
      <c r="AE20" s="22"/>
      <c r="AF20" s="32"/>
      <c r="AG20" s="14"/>
      <c r="AH20" s="14"/>
      <c r="AI20" s="14"/>
      <c r="AJ20" s="14"/>
      <c r="AK20" s="14"/>
      <c r="AL20" s="14"/>
      <c r="AM20" s="14"/>
    </row>
    <row r="21" spans="2:39" ht="18.95" customHeight="1" thickBot="1" x14ac:dyDescent="0.35">
      <c r="B21" s="25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22"/>
      <c r="AE21" s="22"/>
      <c r="AF21" s="22"/>
      <c r="AG21" s="14"/>
      <c r="AH21" s="14"/>
      <c r="AI21" s="14"/>
      <c r="AJ21" s="14"/>
      <c r="AK21" s="14"/>
      <c r="AL21" s="14"/>
      <c r="AM21" s="14"/>
    </row>
    <row r="22" spans="2:39" ht="18.95" customHeight="1" thickBot="1" x14ac:dyDescent="0.35">
      <c r="B22" s="21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43"/>
      <c r="X22" s="43"/>
      <c r="Y22" s="43"/>
      <c r="Z22" s="43"/>
      <c r="AA22" s="43"/>
      <c r="AB22" s="43"/>
      <c r="AC22" s="43"/>
      <c r="AD22" s="43"/>
      <c r="AE22" s="43"/>
      <c r="AF22" s="22"/>
      <c r="AG22" s="14"/>
      <c r="AH22" s="14"/>
      <c r="AI22" s="14"/>
      <c r="AJ22" s="14"/>
      <c r="AK22" s="14"/>
      <c r="AL22" s="14"/>
      <c r="AM22" s="14"/>
    </row>
    <row r="23" spans="2:39" ht="12" customHeight="1" x14ac:dyDescent="0.3"/>
    <row r="24" spans="2:39" s="8" customFormat="1" ht="18.95" customHeight="1" x14ac:dyDescent="0.3">
      <c r="B24" s="47">
        <f>DATE(CalendarYear,3,1)</f>
        <v>44986</v>
      </c>
      <c r="C24" s="10" t="str">
        <f>IF(DAY(MarSun1)=1,"",IF(AND(YEAR(MarSun1+1)=CalendarYear,MONTH(MarSun1+1)=3),MarSun1+1,""))</f>
        <v/>
      </c>
      <c r="D24" s="10" t="str">
        <f>IF(DAY(MarSun1)=1,"",IF(AND(YEAR(MarSun1+2)=CalendarYear,MONTH(MarSun1+2)=3),MarSun1+2,""))</f>
        <v/>
      </c>
      <c r="E24" s="10" t="str">
        <f>IF(DAY(MarSun1)=1,"",IF(AND(YEAR(MarSun1+3)=CalendarYear,MONTH(MarSun1+3)=3),MarSun1+3,""))</f>
        <v/>
      </c>
      <c r="F24" s="10">
        <f>IF(DAY(MarSun1)=1,"",IF(AND(YEAR(MarSun1+4)=CalendarYear,MONTH(MarSun1+4)=3),MarSun1+4,""))</f>
        <v>44986</v>
      </c>
      <c r="G24" s="10">
        <f>IF(DAY(MarSun1)=1,"",IF(AND(YEAR(MarSun1+5)=CalendarYear,MONTH(MarSun1+5)=3),MarSun1+5,""))</f>
        <v>44987</v>
      </c>
      <c r="H24" s="10">
        <f>IF(DAY(MarSun1)=1,"",IF(AND(YEAR(MarSun1+6)=CalendarYear,MONTH(MarSun1+6)=3),MarSun1+6,""))</f>
        <v>44988</v>
      </c>
      <c r="I24" s="10">
        <f>IF(DAY(MarSun1)=1,IF(AND(YEAR(MarSun1)=CalendarYear,MONTH(MarSun1)=3),MarSun1,""),IF(AND(YEAR(MarSun1+7)=CalendarYear,MONTH(MarSun1+7)=3),MarSun1+7,""))</f>
        <v>44989</v>
      </c>
      <c r="J24" s="10">
        <f>IF(DAY(MarSun1)=1,IF(AND(YEAR(MarSun1+1)=CalendarYear,MONTH(MarSun1+1)=3),MarSun1+1,""),IF(AND(YEAR(MarSun1+8)=CalendarYear,MONTH(MarSun1+8)=3),MarSun1+8,""))</f>
        <v>44990</v>
      </c>
      <c r="K24" s="10">
        <f>IF(DAY(MarSun1)=1,IF(AND(YEAR(MarSun1+2)=CalendarYear,MONTH(MarSun1+2)=3),MarSun1+2,""),IF(AND(YEAR(MarSun1+9)=CalendarYear,MONTH(MarSun1+9)=3),MarSun1+9,""))</f>
        <v>44991</v>
      </c>
      <c r="L24" s="10">
        <f>IF(DAY(MarSun1)=1,IF(AND(YEAR(MarSun1+3)=CalendarYear,MONTH(MarSun1+3)=3),MarSun1+3,""),IF(AND(YEAR(MarSun1+10)=CalendarYear,MONTH(MarSun1+10)=3),MarSun1+10,""))</f>
        <v>44992</v>
      </c>
      <c r="M24" s="10">
        <f>IF(DAY(MarSun1)=1,IF(AND(YEAR(MarSun1+4)=CalendarYear,MONTH(MarSun1+4)=3),MarSun1+4,""),IF(AND(YEAR(MarSun1+11)=CalendarYear,MONTH(MarSun1+11)=3),MarSun1+11,""))</f>
        <v>44993</v>
      </c>
      <c r="N24" s="10">
        <f>IF(DAY(MarSun1)=1,IF(AND(YEAR(MarSun1+5)=CalendarYear,MONTH(MarSun1+5)=3),MarSun1+5,""),IF(AND(YEAR(MarSun1+12)=CalendarYear,MONTH(MarSun1+12)=3),MarSun1+12,""))</f>
        <v>44994</v>
      </c>
      <c r="O24" s="10">
        <f>IF(DAY(MarSun1)=1,IF(AND(YEAR(MarSun1+6)=CalendarYear,MONTH(MarSun1+6)=3),MarSun1+6,""),IF(AND(YEAR(MarSun1+13)=CalendarYear,MONTH(MarSun1+13)=3),MarSun1+13,""))</f>
        <v>44995</v>
      </c>
      <c r="P24" s="10">
        <f>IF(DAY(MarSun1)=1,IF(AND(YEAR(MarSun1+7)=CalendarYear,MONTH(MarSun1+7)=3),MarSun1+7,""),IF(AND(YEAR(MarSun1+14)=CalendarYear,MONTH(MarSun1+14)=3),MarSun1+14,""))</f>
        <v>44996</v>
      </c>
      <c r="Q24" s="10">
        <f>IF(DAY(MarSun1)=1,IF(AND(YEAR(MarSun1+8)=CalendarYear,MONTH(MarSun1+8)=3),MarSun1+8,""),IF(AND(YEAR(MarSun1+15)=CalendarYear,MONTH(MarSun1+15)=3),MarSun1+15,""))</f>
        <v>44997</v>
      </c>
      <c r="R24" s="10">
        <f>IF(DAY(MarSun1)=1,IF(AND(YEAR(MarSun1+9)=CalendarYear,MONTH(MarSun1+9)=3),MarSun1+9,""),IF(AND(YEAR(MarSun1+16)=CalendarYear,MONTH(MarSun1+16)=3),MarSun1+16,""))</f>
        <v>44998</v>
      </c>
      <c r="S24" s="10">
        <f>IF(DAY(MarSun1)=1,IF(AND(YEAR(MarSun1+10)=CalendarYear,MONTH(MarSun1+10)=3),MarSun1+10,""),IF(AND(YEAR(MarSun1+17)=CalendarYear,MONTH(MarSun1+17)=3),MarSun1+17,""))</f>
        <v>44999</v>
      </c>
      <c r="T24" s="10">
        <f>IF(DAY(MarSun1)=1,IF(AND(YEAR(MarSun1+11)=CalendarYear,MONTH(MarSun1+11)=3),MarSun1+11,""),IF(AND(YEAR(MarSun1+18)=CalendarYear,MONTH(MarSun1+18)=3),MarSun1+18,""))</f>
        <v>45000</v>
      </c>
      <c r="U24" s="10">
        <f>IF(DAY(MarSun1)=1,IF(AND(YEAR(MarSun1+12)=CalendarYear,MONTH(MarSun1+12)=3),MarSun1+12,""),IF(AND(YEAR(MarSun1+19)=CalendarYear,MONTH(MarSun1+19)=3),MarSun1+19,""))</f>
        <v>45001</v>
      </c>
      <c r="V24" s="10">
        <f>IF(DAY(MarSun1)=1,IF(AND(YEAR(MarSun1+13)=CalendarYear,MONTH(MarSun1+13)=3),MarSun1+13,""),IF(AND(YEAR(MarSun1+20)=CalendarYear,MONTH(MarSun1+20)=3),MarSun1+20,""))</f>
        <v>45002</v>
      </c>
      <c r="W24" s="10">
        <f>IF(DAY(MarSun1)=1,IF(AND(YEAR(MarSun1+14)=CalendarYear,MONTH(MarSun1+14)=3),MarSun1+14,""),IF(AND(YEAR(MarSun1+21)=CalendarYear,MONTH(MarSun1+21)=3),MarSun1+21,""))</f>
        <v>45003</v>
      </c>
      <c r="X24" s="10">
        <f>IF(DAY(MarSun1)=1,IF(AND(YEAR(MarSun1+15)=CalendarYear,MONTH(MarSun1+15)=3),MarSun1+15,""),IF(AND(YEAR(MarSun1+22)=CalendarYear,MONTH(MarSun1+22)=3),MarSun1+22,""))</f>
        <v>45004</v>
      </c>
      <c r="Y24" s="10">
        <f>IF(DAY(MarSun1)=1,IF(AND(YEAR(MarSun1+16)=CalendarYear,MONTH(MarSun1+16)=3),MarSun1+16,""),IF(AND(YEAR(MarSun1+23)=CalendarYear,MONTH(MarSun1+23)=3),MarSun1+23,""))</f>
        <v>45005</v>
      </c>
      <c r="Z24" s="10">
        <f>IF(DAY(MarSun1)=1,IF(AND(YEAR(MarSun1+17)=CalendarYear,MONTH(MarSun1+17)=3),MarSun1+17,""),IF(AND(YEAR(MarSun1+24)=CalendarYear,MONTH(MarSun1+24)=3),MarSun1+24,""))</f>
        <v>45006</v>
      </c>
      <c r="AA24" s="10">
        <f>IF(DAY(MarSun1)=1,IF(AND(YEAR(MarSun1+18)=CalendarYear,MONTH(MarSun1+18)=3),MarSun1+18,""),IF(AND(YEAR(MarSun1+25)=CalendarYear,MONTH(MarSun1+25)=3),MarSun1+25,""))</f>
        <v>45007</v>
      </c>
      <c r="AB24" s="10">
        <f>IF(DAY(MarSun1)=1,IF(AND(YEAR(MarSun1+19)=CalendarYear,MONTH(MarSun1+19)=3),MarSun1+19,""),IF(AND(YEAR(MarSun1+26)=CalendarYear,MONTH(MarSun1+26)=3),MarSun1+26,""))</f>
        <v>45008</v>
      </c>
      <c r="AC24" s="10">
        <f>IF(DAY(MarSun1)=1,IF(AND(YEAR(MarSun1+20)=CalendarYear,MONTH(MarSun1+20)=3),MarSun1+20,""),IF(AND(YEAR(MarSun1+27)=CalendarYear,MONTH(MarSun1+27)=3),MarSun1+27,""))</f>
        <v>45009</v>
      </c>
      <c r="AD24" s="10">
        <f>IF(DAY(MarSun1)=1,IF(AND(YEAR(MarSun1+21)=CalendarYear,MONTH(MarSun1+21)=3),MarSun1+21,""),IF(AND(YEAR(MarSun1+28)=CalendarYear,MONTH(MarSun1+28)=3),MarSun1+28,""))</f>
        <v>45010</v>
      </c>
      <c r="AE24" s="10">
        <f>IF(DAY(MarSun1)=1,IF(AND(YEAR(MarSun1+22)=CalendarYear,MONTH(MarSun1+22)=3),MarSun1+22,""),IF(AND(YEAR(MarSun1+29)=CalendarYear,MONTH(MarSun1+29)=3),MarSun1+29,""))</f>
        <v>45011</v>
      </c>
      <c r="AF24" s="10">
        <f>IF(DAY(MarSun1)=1,IF(AND(YEAR(MarSun1+23)=CalendarYear,MONTH(MarSun1+23)=3),MarSun1+23,""),IF(AND(YEAR(MarSun1+30)=CalendarYear,MONTH(MarSun1+30)=3),MarSun1+30,""))</f>
        <v>45012</v>
      </c>
      <c r="AG24" s="10">
        <f>IF(DAY(MarSun1)=1,IF(AND(YEAR(MarSun1+24)=CalendarYear,MONTH(MarSun1+24)=3),MarSun1+24,""),IF(AND(YEAR(MarSun1+31)=CalendarYear,MONTH(MarSun1+31)=3),MarSun1+31,""))</f>
        <v>45013</v>
      </c>
      <c r="AH24" s="10">
        <f>IF(DAY(MarSun1)=1,IF(AND(YEAR(MarSun1+25)=CalendarYear,MONTH(MarSun1+25)=3),MarSun1+25,""),IF(AND(YEAR(MarSun1+32)=CalendarYear,MONTH(MarSun1+32)=3),MarSun1+32,""))</f>
        <v>45014</v>
      </c>
      <c r="AI24" s="10">
        <f>IF(DAY(MarSun1)=1,IF(AND(YEAR(MarSun1+26)=CalendarYear,MONTH(MarSun1+26)=3),MarSun1+26,""),IF(AND(YEAR(MarSun1+33)=CalendarYear,MONTH(MarSun1+33)=3),MarSun1+33,""))</f>
        <v>45015</v>
      </c>
      <c r="AJ24" s="10">
        <f>IF(DAY(MarSun1)=1,IF(AND(YEAR(MarSun1+27)=CalendarYear,MONTH(MarSun1+27)=3),MarSun1+27,""),IF(AND(YEAR(MarSun1+34)=CalendarYear,MONTH(MarSun1+34)=3),MarSun1+34,""))</f>
        <v>45016</v>
      </c>
      <c r="AK24" s="10" t="str">
        <f>IF(DAY(MarSun1)=1,IF(AND(YEAR(MarSun1+28)=CalendarYear,MONTH(MarSun1+28)=3),MarSun1+28,""),IF(AND(YEAR(MarSun1+35)=CalendarYear,MONTH(MarSun1+35)=3),MarSun1+35,""))</f>
        <v/>
      </c>
      <c r="AL24" s="10" t="str">
        <f>IF(DAY(MarSun1)=1,IF(AND(YEAR(MarSun1+29)=CalendarYear,MONTH(MarSun1+29)=3),MarSun1+29,""),IF(AND(YEAR(MarSun1+36)=CalendarYear,MONTH(MarSun1+36)=3),MarSun1+36,""))</f>
        <v/>
      </c>
      <c r="AM24" s="11" t="str">
        <f>IF(DAY(MarSun1)=1,IF(AND(YEAR(MarSun1+30)=CalendarYear,MONTH(MarSun1+30)=3),MarSun1+30,""),IF(AND(YEAR(MarSun1+37)=CalendarYear,MONTH(MarSun1+37)=3),MarSun1+37,""))</f>
        <v/>
      </c>
    </row>
    <row r="25" spans="2:39" s="8" customFormat="1" ht="18.95" customHeight="1" x14ac:dyDescent="0.3">
      <c r="B25" s="48"/>
      <c r="C25" s="16" t="s">
        <v>4</v>
      </c>
      <c r="D25" s="9" t="s">
        <v>0</v>
      </c>
      <c r="E25" s="9" t="s">
        <v>5</v>
      </c>
      <c r="F25" s="9" t="s">
        <v>6</v>
      </c>
      <c r="G25" s="9" t="s">
        <v>7</v>
      </c>
      <c r="H25" s="9" t="s">
        <v>1</v>
      </c>
      <c r="I25" s="15" t="s">
        <v>2</v>
      </c>
      <c r="J25" s="16" t="s">
        <v>4</v>
      </c>
      <c r="K25" s="9" t="s">
        <v>0</v>
      </c>
      <c r="L25" s="9" t="s">
        <v>5</v>
      </c>
      <c r="M25" s="9" t="s">
        <v>6</v>
      </c>
      <c r="N25" s="9" t="s">
        <v>7</v>
      </c>
      <c r="O25" s="9" t="s">
        <v>1</v>
      </c>
      <c r="P25" s="15" t="s">
        <v>2</v>
      </c>
      <c r="Q25" s="16" t="s">
        <v>4</v>
      </c>
      <c r="R25" s="9" t="s">
        <v>0</v>
      </c>
      <c r="S25" s="9" t="s">
        <v>5</v>
      </c>
      <c r="T25" s="9" t="s">
        <v>6</v>
      </c>
      <c r="U25" s="9" t="s">
        <v>7</v>
      </c>
      <c r="V25" s="9" t="s">
        <v>1</v>
      </c>
      <c r="W25" s="15" t="s">
        <v>2</v>
      </c>
      <c r="X25" s="16" t="s">
        <v>4</v>
      </c>
      <c r="Y25" s="9" t="s">
        <v>0</v>
      </c>
      <c r="Z25" s="9" t="s">
        <v>5</v>
      </c>
      <c r="AA25" s="9" t="s">
        <v>6</v>
      </c>
      <c r="AB25" s="9" t="s">
        <v>7</v>
      </c>
      <c r="AC25" s="9" t="s">
        <v>1</v>
      </c>
      <c r="AD25" s="15" t="s">
        <v>2</v>
      </c>
      <c r="AE25" s="16" t="s">
        <v>4</v>
      </c>
      <c r="AF25" s="9" t="s">
        <v>0</v>
      </c>
      <c r="AG25" s="9" t="s">
        <v>5</v>
      </c>
      <c r="AH25" s="9" t="s">
        <v>6</v>
      </c>
      <c r="AI25" s="9" t="s">
        <v>7</v>
      </c>
      <c r="AJ25" s="9" t="s">
        <v>1</v>
      </c>
      <c r="AK25" s="15" t="s">
        <v>2</v>
      </c>
      <c r="AL25" s="16" t="s">
        <v>4</v>
      </c>
      <c r="AM25" s="12" t="s">
        <v>0</v>
      </c>
    </row>
    <row r="26" spans="2:39" ht="18.95" customHeight="1" x14ac:dyDescent="0.3">
      <c r="B26" s="24" t="s">
        <v>8</v>
      </c>
      <c r="C26" s="14"/>
      <c r="D26" s="14"/>
      <c r="E26" s="22"/>
      <c r="F26" s="22"/>
      <c r="G26" s="22"/>
      <c r="H26" s="22"/>
      <c r="I26" s="22"/>
      <c r="J26" s="2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22"/>
      <c r="AE26" s="22"/>
      <c r="AF26" s="22"/>
      <c r="AG26" s="22"/>
      <c r="AH26" s="22"/>
      <c r="AI26" s="22"/>
      <c r="AJ26" s="14"/>
      <c r="AK26" s="14"/>
      <c r="AL26" s="14"/>
      <c r="AM26" s="14"/>
    </row>
    <row r="27" spans="2:39" ht="18.95" customHeight="1" thickBot="1" x14ac:dyDescent="0.35">
      <c r="B27" s="17" t="s">
        <v>12</v>
      </c>
      <c r="C27" s="14"/>
      <c r="D27" s="1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4"/>
      <c r="AH27" s="14"/>
      <c r="AI27" s="14"/>
      <c r="AJ27" s="14"/>
      <c r="AK27" s="14"/>
      <c r="AL27" s="14"/>
      <c r="AM27" s="14"/>
    </row>
    <row r="28" spans="2:39" ht="18.95" customHeight="1" thickBot="1" x14ac:dyDescent="0.35">
      <c r="B28" s="18" t="s">
        <v>13</v>
      </c>
      <c r="C28" s="14"/>
      <c r="D28" s="1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4"/>
      <c r="AH28" s="14"/>
      <c r="AI28" s="14"/>
      <c r="AJ28" s="14"/>
      <c r="AK28" s="14"/>
      <c r="AL28" s="14"/>
      <c r="AM28" s="14"/>
    </row>
    <row r="29" spans="2:39" ht="18.95" customHeight="1" thickBot="1" x14ac:dyDescent="0.35">
      <c r="B29" s="19" t="s">
        <v>14</v>
      </c>
      <c r="C29" s="14"/>
      <c r="D29" s="1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4"/>
      <c r="AH29" s="14"/>
      <c r="AI29" s="14"/>
      <c r="AJ29" s="14"/>
      <c r="AK29" s="14"/>
      <c r="AL29" s="14"/>
      <c r="AM29" s="14"/>
    </row>
    <row r="30" spans="2:39" ht="18.95" customHeight="1" thickBot="1" x14ac:dyDescent="0.35">
      <c r="B30" s="20" t="s">
        <v>15</v>
      </c>
      <c r="C30" s="14"/>
      <c r="D30" s="14"/>
      <c r="E30" s="22"/>
      <c r="F30" s="22"/>
      <c r="G30" s="22"/>
      <c r="H30" s="44"/>
      <c r="I30" s="44"/>
      <c r="J30" s="44"/>
      <c r="K30" s="22"/>
      <c r="L30" s="22"/>
      <c r="M30" s="22"/>
      <c r="N30" s="22"/>
      <c r="O30" s="31"/>
      <c r="P30" s="31"/>
      <c r="Q30" s="3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4"/>
      <c r="AH30" s="14"/>
      <c r="AI30" s="14"/>
      <c r="AJ30" s="14"/>
      <c r="AK30" s="14"/>
      <c r="AL30" s="14"/>
      <c r="AM30" s="14"/>
    </row>
    <row r="31" spans="2:39" ht="18.95" customHeight="1" thickBot="1" x14ac:dyDescent="0.35">
      <c r="B31" s="25" t="s">
        <v>16</v>
      </c>
      <c r="C31" s="14"/>
      <c r="D31" s="1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4"/>
      <c r="AH31" s="14"/>
      <c r="AI31" s="14"/>
      <c r="AJ31" s="14"/>
      <c r="AK31" s="14"/>
      <c r="AL31" s="14"/>
      <c r="AM31" s="14"/>
    </row>
    <row r="32" spans="2:39" ht="18.95" customHeight="1" thickBot="1" x14ac:dyDescent="0.35">
      <c r="B32" s="21" t="s">
        <v>17</v>
      </c>
      <c r="C32" s="14"/>
      <c r="D32" s="1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4"/>
      <c r="AH32" s="14"/>
      <c r="AI32" s="14"/>
      <c r="AJ32" s="14"/>
      <c r="AK32" s="14"/>
      <c r="AL32" s="14"/>
      <c r="AM32" s="14"/>
    </row>
    <row r="33" spans="2:39" ht="12" customHeight="1" x14ac:dyDescent="0.3"/>
    <row r="34" spans="2:39" s="8" customFormat="1" ht="18.95" customHeight="1" x14ac:dyDescent="0.3">
      <c r="B34" s="47">
        <f>DATE(CalendarYear,4,1)</f>
        <v>45017</v>
      </c>
      <c r="C34" s="10" t="str">
        <f>IF(DAY(AprSun1)=1,"",IF(AND(YEAR(AprSun1+1)=CalendarYear,MONTH(AprSun1+1)=4),AprSun1+1,""))</f>
        <v/>
      </c>
      <c r="D34" s="10" t="str">
        <f>IF(DAY(AprSun1)=1,"",IF(AND(YEAR(AprSun1+2)=CalendarYear,MONTH(AprSun1+2)=4),AprSun1+2,""))</f>
        <v/>
      </c>
      <c r="E34" s="10" t="str">
        <f>IF(DAY(AprSun1)=1,"",IF(AND(YEAR(AprSun1+3)=CalendarYear,MONTH(AprSun1+3)=4),AprSun1+3,""))</f>
        <v/>
      </c>
      <c r="F34" s="10" t="str">
        <f>IF(DAY(AprSun1)=1,"",IF(AND(YEAR(AprSun1+4)=CalendarYear,MONTH(AprSun1+4)=4),AprSun1+4,""))</f>
        <v/>
      </c>
      <c r="G34" s="10" t="str">
        <f>IF(DAY(AprSun1)=1,"",IF(AND(YEAR(AprSun1+5)=CalendarYear,MONTH(AprSun1+5)=4),AprSun1+5,""))</f>
        <v/>
      </c>
      <c r="H34" s="10" t="str">
        <f>IF(DAY(AprSun1)=1,"",IF(AND(YEAR(AprSun1+6)=CalendarYear,MONTH(AprSun1+6)=4),AprSun1+6,""))</f>
        <v/>
      </c>
      <c r="I34" s="10">
        <f>IF(DAY(AprSun1)=1,IF(AND(YEAR(AprSun1)=CalendarYear,MONTH(AprSun1)=4),AprSun1,""),IF(AND(YEAR(AprSun1+7)=CalendarYear,MONTH(AprSun1+7)=4),AprSun1+7,""))</f>
        <v>45017</v>
      </c>
      <c r="J34" s="10">
        <f>IF(DAY(AprSun1)=1,IF(AND(YEAR(AprSun1+1)=CalendarYear,MONTH(AprSun1+1)=4),AprSun1+1,""),IF(AND(YEAR(AprSun1+8)=CalendarYear,MONTH(AprSun1+8)=4),AprSun1+8,""))</f>
        <v>45018</v>
      </c>
      <c r="K34" s="10">
        <f>IF(DAY(AprSun1)=1,IF(AND(YEAR(AprSun1+2)=CalendarYear,MONTH(AprSun1+2)=4),AprSun1+2,""),IF(AND(YEAR(AprSun1+9)=CalendarYear,MONTH(AprSun1+9)=4),AprSun1+9,""))</f>
        <v>45019</v>
      </c>
      <c r="L34" s="10">
        <f>IF(DAY(AprSun1)=1,IF(AND(YEAR(AprSun1+3)=CalendarYear,MONTH(AprSun1+3)=4),AprSun1+3,""),IF(AND(YEAR(AprSun1+10)=CalendarYear,MONTH(AprSun1+10)=4),AprSun1+10,""))</f>
        <v>45020</v>
      </c>
      <c r="M34" s="10">
        <f>IF(DAY(AprSun1)=1,IF(AND(YEAR(AprSun1+4)=CalendarYear,MONTH(AprSun1+4)=4),AprSun1+4,""),IF(AND(YEAR(AprSun1+11)=CalendarYear,MONTH(AprSun1+11)=4),AprSun1+11,""))</f>
        <v>45021</v>
      </c>
      <c r="N34" s="10">
        <f>IF(DAY(AprSun1)=1,IF(AND(YEAR(AprSun1+5)=CalendarYear,MONTH(AprSun1+5)=4),AprSun1+5,""),IF(AND(YEAR(AprSun1+12)=CalendarYear,MONTH(AprSun1+12)=4),AprSun1+12,""))</f>
        <v>45022</v>
      </c>
      <c r="O34" s="10">
        <f>IF(DAY(AprSun1)=1,IF(AND(YEAR(AprSun1+6)=CalendarYear,MONTH(AprSun1+6)=4),AprSun1+6,""),IF(AND(YEAR(AprSun1+13)=CalendarYear,MONTH(AprSun1+13)=4),AprSun1+13,""))</f>
        <v>45023</v>
      </c>
      <c r="P34" s="10">
        <f>IF(DAY(AprSun1)=1,IF(AND(YEAR(AprSun1+7)=CalendarYear,MONTH(AprSun1+7)=4),AprSun1+7,""),IF(AND(YEAR(AprSun1+14)=CalendarYear,MONTH(AprSun1+14)=4),AprSun1+14,""))</f>
        <v>45024</v>
      </c>
      <c r="Q34" s="10">
        <f>IF(DAY(AprSun1)=1,IF(AND(YEAR(AprSun1+8)=CalendarYear,MONTH(AprSun1+8)=4),AprSun1+8,""),IF(AND(YEAR(AprSun1+15)=CalendarYear,MONTH(AprSun1+15)=4),AprSun1+15,""))</f>
        <v>45025</v>
      </c>
      <c r="R34" s="10">
        <f>IF(DAY(AprSun1)=1,IF(AND(YEAR(AprSun1+9)=CalendarYear,MONTH(AprSun1+9)=4),AprSun1+9,""),IF(AND(YEAR(AprSun1+16)=CalendarYear,MONTH(AprSun1+16)=4),AprSun1+16,""))</f>
        <v>45026</v>
      </c>
      <c r="S34" s="10">
        <f>IF(DAY(AprSun1)=1,IF(AND(YEAR(AprSun1+10)=CalendarYear,MONTH(AprSun1+10)=4),AprSun1+10,""),IF(AND(YEAR(AprSun1+17)=CalendarYear,MONTH(AprSun1+17)=4),AprSun1+17,""))</f>
        <v>45027</v>
      </c>
      <c r="T34" s="10">
        <f>IF(DAY(AprSun1)=1,IF(AND(YEAR(AprSun1+11)=CalendarYear,MONTH(AprSun1+11)=4),AprSun1+11,""),IF(AND(YEAR(AprSun1+18)=CalendarYear,MONTH(AprSun1+18)=4),AprSun1+18,""))</f>
        <v>45028</v>
      </c>
      <c r="U34" s="10">
        <f>IF(DAY(AprSun1)=1,IF(AND(YEAR(AprSun1+12)=CalendarYear,MONTH(AprSun1+12)=4),AprSun1+12,""),IF(AND(YEAR(AprSun1+19)=CalendarYear,MONTH(AprSun1+19)=4),AprSun1+19,""))</f>
        <v>45029</v>
      </c>
      <c r="V34" s="10">
        <f>IF(DAY(AprSun1)=1,IF(AND(YEAR(AprSun1+13)=CalendarYear,MONTH(AprSun1+13)=4),AprSun1+13,""),IF(AND(YEAR(AprSun1+20)=CalendarYear,MONTH(AprSun1+20)=4),AprSun1+20,""))</f>
        <v>45030</v>
      </c>
      <c r="W34" s="10">
        <f>IF(DAY(AprSun1)=1,IF(AND(YEAR(AprSun1+14)=CalendarYear,MONTH(AprSun1+14)=4),AprSun1+14,""),IF(AND(YEAR(AprSun1+21)=CalendarYear,MONTH(AprSun1+21)=4),AprSun1+21,""))</f>
        <v>45031</v>
      </c>
      <c r="X34" s="10">
        <f>IF(DAY(AprSun1)=1,IF(AND(YEAR(AprSun1+15)=CalendarYear,MONTH(AprSun1+15)=4),AprSun1+15,""),IF(AND(YEAR(AprSun1+22)=CalendarYear,MONTH(AprSun1+22)=4),AprSun1+22,""))</f>
        <v>45032</v>
      </c>
      <c r="Y34" s="10">
        <f>IF(DAY(AprSun1)=1,IF(AND(YEAR(AprSun1+16)=CalendarYear,MONTH(AprSun1+16)=4),AprSun1+16,""),IF(AND(YEAR(AprSun1+23)=CalendarYear,MONTH(AprSun1+23)=4),AprSun1+23,""))</f>
        <v>45033</v>
      </c>
      <c r="Z34" s="10">
        <f>IF(DAY(AprSun1)=1,IF(AND(YEAR(AprSun1+17)=CalendarYear,MONTH(AprSun1+17)=4),AprSun1+17,""),IF(AND(YEAR(AprSun1+24)=CalendarYear,MONTH(AprSun1+24)=4),AprSun1+24,""))</f>
        <v>45034</v>
      </c>
      <c r="AA34" s="10">
        <f>IF(DAY(AprSun1)=1,IF(AND(YEAR(AprSun1+18)=CalendarYear,MONTH(AprSun1+18)=4),AprSun1+18,""),IF(AND(YEAR(AprSun1+25)=CalendarYear,MONTH(AprSun1+25)=4),AprSun1+25,""))</f>
        <v>45035</v>
      </c>
      <c r="AB34" s="10">
        <f>IF(DAY(AprSun1)=1,IF(AND(YEAR(AprSun1+19)=CalendarYear,MONTH(AprSun1+19)=4),AprSun1+19,""),IF(AND(YEAR(AprSun1+26)=CalendarYear,MONTH(AprSun1+26)=4),AprSun1+26,""))</f>
        <v>45036</v>
      </c>
      <c r="AC34" s="10">
        <f>IF(DAY(AprSun1)=1,IF(AND(YEAR(AprSun1+20)=CalendarYear,MONTH(AprSun1+20)=4),AprSun1+20,""),IF(AND(YEAR(AprSun1+27)=CalendarYear,MONTH(AprSun1+27)=4),AprSun1+27,""))</f>
        <v>45037</v>
      </c>
      <c r="AD34" s="10">
        <f>IF(DAY(AprSun1)=1,IF(AND(YEAR(AprSun1+21)=CalendarYear,MONTH(AprSun1+21)=4),AprSun1+21,""),IF(AND(YEAR(AprSun1+28)=CalendarYear,MONTH(AprSun1+28)=4),AprSun1+28,""))</f>
        <v>45038</v>
      </c>
      <c r="AE34" s="10">
        <f>IF(DAY(AprSun1)=1,IF(AND(YEAR(AprSun1+22)=CalendarYear,MONTH(AprSun1+22)=4),AprSun1+22,""),IF(AND(YEAR(AprSun1+29)=CalendarYear,MONTH(AprSun1+29)=4),AprSun1+29,""))</f>
        <v>45039</v>
      </c>
      <c r="AF34" s="10">
        <f>IF(DAY(AprSun1)=1,IF(AND(YEAR(AprSun1+23)=CalendarYear,MONTH(AprSun1+23)=4),AprSun1+23,""),IF(AND(YEAR(AprSun1+30)=CalendarYear,MONTH(AprSun1+30)=4),AprSun1+30,""))</f>
        <v>45040</v>
      </c>
      <c r="AG34" s="10">
        <f>IF(DAY(AprSun1)=1,IF(AND(YEAR(AprSun1+24)=CalendarYear,MONTH(AprSun1+24)=4),AprSun1+24,""),IF(AND(YEAR(AprSun1+31)=CalendarYear,MONTH(AprSun1+31)=4),AprSun1+31,""))</f>
        <v>45041</v>
      </c>
      <c r="AH34" s="10">
        <f>IF(DAY(AprSun1)=1,IF(AND(YEAR(AprSun1+25)=CalendarYear,MONTH(AprSun1+25)=4),AprSun1+25,""),IF(AND(YEAR(AprSun1+32)=CalendarYear,MONTH(AprSun1+32)=4),AprSun1+32,""))</f>
        <v>45042</v>
      </c>
      <c r="AI34" s="10">
        <f>IF(DAY(AprSun1)=1,IF(AND(YEAR(AprSun1+26)=CalendarYear,MONTH(AprSun1+26)=4),AprSun1+26,""),IF(AND(YEAR(AprSun1+33)=CalendarYear,MONTH(AprSun1+33)=4),AprSun1+33,""))</f>
        <v>45043</v>
      </c>
      <c r="AJ34" s="10">
        <f>IF(DAY(AprSun1)=1,IF(AND(YEAR(AprSun1+27)=CalendarYear,MONTH(AprSun1+27)=4),AprSun1+27,""),IF(AND(YEAR(AprSun1+34)=CalendarYear,MONTH(AprSun1+34)=4),AprSun1+34,""))</f>
        <v>45044</v>
      </c>
      <c r="AK34" s="10">
        <f>IF(DAY(AprSun1)=1,IF(AND(YEAR(AprSun1+28)=CalendarYear,MONTH(AprSun1+28)=4),AprSun1+28,""),IF(AND(YEAR(AprSun1+35)=CalendarYear,MONTH(AprSun1+35)=4),AprSun1+35,""))</f>
        <v>45045</v>
      </c>
      <c r="AL34" s="10">
        <f>IF(DAY(AprSun1)=1,IF(AND(YEAR(AprSun1+29)=CalendarYear,MONTH(AprSun1+29)=4),AprSun1+29,""),IF(AND(YEAR(AprSun1+36)=CalendarYear,MONTH(AprSun1+36)=4),AprSun1+36,""))</f>
        <v>45046</v>
      </c>
      <c r="AM34" s="11" t="str">
        <f>IF(DAY(AprSun1)=1,IF(AND(YEAR(AprSun1+30)=CalendarYear,MONTH(AprSun1+30)=4),AprSun1+30,""),IF(AND(YEAR(AprSun1+37)=CalendarYear,MONTH(AprSun1+37)=4),AprSun1+37,""))</f>
        <v/>
      </c>
    </row>
    <row r="35" spans="2:39" s="8" customFormat="1" ht="18.95" customHeight="1" x14ac:dyDescent="0.3">
      <c r="B35" s="48"/>
      <c r="C35" s="16" t="s">
        <v>4</v>
      </c>
      <c r="D35" s="9" t="s">
        <v>0</v>
      </c>
      <c r="E35" s="9" t="s">
        <v>5</v>
      </c>
      <c r="F35" s="9" t="s">
        <v>6</v>
      </c>
      <c r="G35" s="9" t="s">
        <v>7</v>
      </c>
      <c r="H35" s="9" t="s">
        <v>1</v>
      </c>
      <c r="I35" s="15" t="s">
        <v>2</v>
      </c>
      <c r="J35" s="16" t="s">
        <v>4</v>
      </c>
      <c r="K35" s="9" t="s">
        <v>0</v>
      </c>
      <c r="L35" s="9" t="s">
        <v>5</v>
      </c>
      <c r="M35" s="9" t="s">
        <v>6</v>
      </c>
      <c r="N35" s="9" t="s">
        <v>7</v>
      </c>
      <c r="O35" s="9" t="s">
        <v>1</v>
      </c>
      <c r="P35" s="15" t="s">
        <v>2</v>
      </c>
      <c r="Q35" s="16" t="s">
        <v>4</v>
      </c>
      <c r="R35" s="9" t="s">
        <v>0</v>
      </c>
      <c r="S35" s="9" t="s">
        <v>5</v>
      </c>
      <c r="T35" s="9" t="s">
        <v>6</v>
      </c>
      <c r="U35" s="9" t="s">
        <v>7</v>
      </c>
      <c r="V35" s="9" t="s">
        <v>1</v>
      </c>
      <c r="W35" s="15" t="s">
        <v>2</v>
      </c>
      <c r="X35" s="16" t="s">
        <v>4</v>
      </c>
      <c r="Y35" s="9" t="s">
        <v>0</v>
      </c>
      <c r="Z35" s="9" t="s">
        <v>5</v>
      </c>
      <c r="AA35" s="9" t="s">
        <v>6</v>
      </c>
      <c r="AB35" s="9" t="s">
        <v>7</v>
      </c>
      <c r="AC35" s="9" t="s">
        <v>1</v>
      </c>
      <c r="AD35" s="15" t="s">
        <v>2</v>
      </c>
      <c r="AE35" s="16" t="s">
        <v>4</v>
      </c>
      <c r="AF35" s="9" t="s">
        <v>0</v>
      </c>
      <c r="AG35" s="9" t="s">
        <v>5</v>
      </c>
      <c r="AH35" s="9" t="s">
        <v>6</v>
      </c>
      <c r="AI35" s="9" t="s">
        <v>7</v>
      </c>
      <c r="AJ35" s="9" t="s">
        <v>1</v>
      </c>
      <c r="AK35" s="15" t="s">
        <v>2</v>
      </c>
      <c r="AL35" s="16" t="s">
        <v>4</v>
      </c>
      <c r="AM35" s="12" t="s">
        <v>0</v>
      </c>
    </row>
    <row r="36" spans="2:39" ht="18.95" customHeight="1" x14ac:dyDescent="0.3">
      <c r="B36" s="24" t="s">
        <v>8</v>
      </c>
      <c r="C36" s="14"/>
      <c r="D36" s="14"/>
      <c r="E36" s="14"/>
      <c r="F36" s="14"/>
      <c r="G36" s="22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2"/>
      <c r="Z36" s="22"/>
      <c r="AA36" s="22"/>
      <c r="AB36" s="22"/>
      <c r="AC36" s="22"/>
      <c r="AD36" s="22"/>
      <c r="AE36" s="22"/>
      <c r="AF36" s="14"/>
      <c r="AG36" s="14"/>
      <c r="AH36" s="14"/>
      <c r="AI36" s="14"/>
      <c r="AJ36" s="14"/>
      <c r="AK36" s="14"/>
      <c r="AL36" s="14"/>
      <c r="AM36" s="14"/>
    </row>
    <row r="37" spans="2:39" ht="18.95" customHeight="1" thickBot="1" x14ac:dyDescent="0.35">
      <c r="B37" s="17" t="s">
        <v>12</v>
      </c>
      <c r="C37" s="14"/>
      <c r="D37" s="14"/>
      <c r="E37" s="14"/>
      <c r="F37" s="14"/>
      <c r="G37" s="14"/>
      <c r="H37" s="14"/>
      <c r="I37" s="14"/>
      <c r="J37" s="14"/>
      <c r="K37" s="22" t="s">
        <v>9</v>
      </c>
      <c r="L37" s="22"/>
      <c r="M37" s="22"/>
      <c r="N37" s="22"/>
      <c r="O37" s="22"/>
      <c r="P37" s="22"/>
      <c r="Q37" s="22"/>
      <c r="R37" s="14"/>
      <c r="S37" s="44"/>
      <c r="T37" s="44"/>
      <c r="U37" s="44"/>
      <c r="V37" s="44"/>
      <c r="W37" s="44"/>
      <c r="X37" s="14"/>
      <c r="Y37" s="22"/>
      <c r="Z37" s="22"/>
      <c r="AA37" s="22"/>
      <c r="AB37" s="22"/>
      <c r="AC37" s="22"/>
      <c r="AD37" s="22"/>
      <c r="AE37" s="22"/>
      <c r="AF37" s="14"/>
      <c r="AG37" s="14"/>
      <c r="AH37" s="14"/>
      <c r="AI37" s="14"/>
      <c r="AJ37" s="14"/>
      <c r="AK37" s="14"/>
      <c r="AL37" s="14"/>
      <c r="AM37" s="14"/>
    </row>
    <row r="38" spans="2:39" ht="18.95" customHeight="1" thickBot="1" x14ac:dyDescent="0.35">
      <c r="B38" s="18" t="s">
        <v>13</v>
      </c>
      <c r="C38" s="14"/>
      <c r="D38" s="14"/>
      <c r="E38" s="14"/>
      <c r="F38" s="14"/>
      <c r="G38" s="14"/>
      <c r="H38" s="14"/>
      <c r="I38" s="14"/>
      <c r="J38" s="14"/>
      <c r="K38" s="22"/>
      <c r="L38" s="22"/>
      <c r="M38" s="22"/>
      <c r="N38" s="22"/>
      <c r="O38" s="22"/>
      <c r="P38" s="22"/>
      <c r="Q38" s="22"/>
      <c r="R38" s="30"/>
      <c r="S38" s="30"/>
      <c r="T38" s="30"/>
      <c r="U38" s="30"/>
      <c r="V38" s="30"/>
      <c r="W38" s="30"/>
      <c r="X38" s="30"/>
      <c r="Y38" s="22"/>
      <c r="Z38" s="22"/>
      <c r="AA38" s="22"/>
      <c r="AB38" s="22"/>
      <c r="AC38" s="22"/>
      <c r="AD38" s="22"/>
      <c r="AE38" s="22"/>
      <c r="AF38" s="14"/>
      <c r="AG38" s="14"/>
      <c r="AH38" s="14"/>
      <c r="AI38" s="14"/>
      <c r="AJ38" s="14"/>
      <c r="AK38" s="14"/>
      <c r="AL38" s="14"/>
      <c r="AM38" s="14"/>
    </row>
    <row r="39" spans="2:39" ht="18.95" customHeight="1" thickBot="1" x14ac:dyDescent="0.35">
      <c r="B39" s="19" t="s">
        <v>14</v>
      </c>
      <c r="C39" s="14"/>
      <c r="D39" s="14"/>
      <c r="E39" s="14"/>
      <c r="F39" s="14"/>
      <c r="G39" s="14"/>
      <c r="H39" s="14"/>
      <c r="I39" s="14"/>
      <c r="J39" s="14"/>
      <c r="K39" s="22"/>
      <c r="L39" s="22"/>
      <c r="M39" s="22"/>
      <c r="N39" s="22"/>
      <c r="O39" s="22"/>
      <c r="P39" s="22"/>
      <c r="Q39" s="22"/>
      <c r="R39" s="14"/>
      <c r="S39" s="14"/>
      <c r="T39" s="14"/>
      <c r="U39" s="14"/>
      <c r="V39" s="14"/>
      <c r="W39" s="14"/>
      <c r="X39" s="14"/>
      <c r="Y39" s="22"/>
      <c r="Z39" s="22"/>
      <c r="AA39" s="22"/>
      <c r="AB39" s="22"/>
      <c r="AC39" s="22"/>
      <c r="AD39" s="22"/>
      <c r="AE39" s="22"/>
      <c r="AF39" s="14"/>
      <c r="AG39" s="14"/>
      <c r="AH39" s="14"/>
      <c r="AI39" s="14"/>
      <c r="AJ39" s="14"/>
      <c r="AK39" s="14"/>
      <c r="AL39" s="14"/>
      <c r="AM39" s="14"/>
    </row>
    <row r="40" spans="2:39" ht="18.95" customHeight="1" thickBot="1" x14ac:dyDescent="0.35">
      <c r="B40" s="20" t="s">
        <v>15</v>
      </c>
      <c r="C40" s="14"/>
      <c r="D40" s="14"/>
      <c r="E40" s="14"/>
      <c r="F40" s="14"/>
      <c r="G40" s="14"/>
      <c r="H40" s="14"/>
      <c r="I40" s="14"/>
      <c r="J40" s="14"/>
      <c r="K40" s="22"/>
      <c r="L40" s="22"/>
      <c r="M40" s="22"/>
      <c r="N40" s="22"/>
      <c r="O40" s="22"/>
      <c r="P40" s="22"/>
      <c r="Q40" s="22"/>
      <c r="R40" s="14"/>
      <c r="S40" s="14"/>
      <c r="T40" s="14"/>
      <c r="U40" s="14"/>
      <c r="V40" s="14"/>
      <c r="W40" s="14"/>
      <c r="X40" s="14"/>
      <c r="Y40" s="22"/>
      <c r="Z40" s="22"/>
      <c r="AA40" s="22"/>
      <c r="AB40" s="22"/>
      <c r="AC40" s="22"/>
      <c r="AD40" s="22"/>
      <c r="AE40" s="22"/>
      <c r="AF40" s="14"/>
      <c r="AG40" s="14"/>
      <c r="AH40" s="14"/>
      <c r="AI40" s="14"/>
      <c r="AJ40" s="14"/>
      <c r="AK40" s="14"/>
      <c r="AL40" s="14"/>
      <c r="AM40" s="14"/>
    </row>
    <row r="41" spans="2:39" ht="18.95" customHeight="1" thickBot="1" x14ac:dyDescent="0.35">
      <c r="B41" s="25" t="s">
        <v>16</v>
      </c>
      <c r="C41" s="14"/>
      <c r="D41" s="14"/>
      <c r="E41" s="14"/>
      <c r="F41" s="14"/>
      <c r="G41" s="14"/>
      <c r="H41" s="14"/>
      <c r="I41" s="14"/>
      <c r="J41" s="14"/>
      <c r="K41" s="22"/>
      <c r="L41" s="22"/>
      <c r="M41" s="22"/>
      <c r="N41" s="22"/>
      <c r="O41" s="22"/>
      <c r="P41" s="22"/>
      <c r="Q41" s="22"/>
      <c r="R41" s="44"/>
      <c r="S41" s="44"/>
      <c r="T41" s="44"/>
      <c r="U41" s="44"/>
      <c r="V41" s="44"/>
      <c r="W41" s="44"/>
      <c r="X41" s="44"/>
      <c r="Y41" s="22"/>
      <c r="Z41" s="44"/>
      <c r="AA41" s="44"/>
      <c r="AB41" s="44"/>
      <c r="AC41" s="44"/>
      <c r="AD41" s="22"/>
      <c r="AE41" s="22"/>
      <c r="AF41" s="14"/>
      <c r="AG41" s="14"/>
      <c r="AH41" s="14"/>
      <c r="AI41" s="14"/>
      <c r="AJ41" s="14"/>
      <c r="AK41" s="14"/>
      <c r="AL41" s="14"/>
      <c r="AM41" s="14"/>
    </row>
    <row r="42" spans="2:39" ht="18.95" customHeight="1" thickBot="1" x14ac:dyDescent="0.35">
      <c r="B42" s="21" t="s">
        <v>17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22"/>
      <c r="Z42" s="22"/>
      <c r="AA42" s="22"/>
      <c r="AB42" s="22"/>
      <c r="AC42" s="22"/>
      <c r="AD42" s="22"/>
      <c r="AE42" s="22"/>
      <c r="AF42" s="14"/>
      <c r="AG42" s="14"/>
      <c r="AH42" s="14"/>
      <c r="AI42" s="14"/>
      <c r="AJ42" s="14"/>
      <c r="AK42" s="14"/>
      <c r="AL42" s="14"/>
      <c r="AM42" s="14"/>
    </row>
    <row r="43" spans="2:39" ht="12" customHeight="1" x14ac:dyDescent="0.3"/>
    <row r="44" spans="2:39" s="8" customFormat="1" ht="18.95" customHeight="1" x14ac:dyDescent="0.3">
      <c r="B44" s="47">
        <f>DATE(CalendarYear,5,1)</f>
        <v>45047</v>
      </c>
      <c r="C44" s="10" t="str">
        <f>IF(DAY(MaySun1)=1,"",IF(AND(YEAR(MaySun1+1)=CalendarYear,MONTH(MaySun1+1)=5),MaySun1+1,""))</f>
        <v/>
      </c>
      <c r="D44" s="10">
        <f>IF(DAY(MaySun1)=1,"",IF(AND(YEAR(MaySun1+2)=CalendarYear,MONTH(MaySun1+2)=5),MaySun1+2,""))</f>
        <v>45047</v>
      </c>
      <c r="E44" s="10">
        <f>IF(DAY(MaySun1)=1,"",IF(AND(YEAR(MaySun1+3)=CalendarYear,MONTH(MaySun1+3)=5),MaySun1+3,""))</f>
        <v>45048</v>
      </c>
      <c r="F44" s="10">
        <f>IF(DAY(MaySun1)=1,"",IF(AND(YEAR(MaySun1+4)=CalendarYear,MONTH(MaySun1+4)=5),MaySun1+4,""))</f>
        <v>45049</v>
      </c>
      <c r="G44" s="10">
        <f>IF(DAY(MaySun1)=1,"",IF(AND(YEAR(MaySun1+5)=CalendarYear,MONTH(MaySun1+5)=5),MaySun1+5,""))</f>
        <v>45050</v>
      </c>
      <c r="H44" s="10">
        <f>IF(DAY(MaySun1)=1,"",IF(AND(YEAR(MaySun1+6)=CalendarYear,MONTH(MaySun1+6)=5),MaySun1+6,""))</f>
        <v>45051</v>
      </c>
      <c r="I44" s="10">
        <f>IF(DAY(MaySun1)=1,IF(AND(YEAR(MaySun1)=CalendarYear,MONTH(MaySun1)=5),MaySun1,""),IF(AND(YEAR(MaySun1+7)=CalendarYear,MONTH(MaySun1+7)=5),MaySun1+7,""))</f>
        <v>45052</v>
      </c>
      <c r="J44" s="10">
        <f>IF(DAY(MaySun1)=1,IF(AND(YEAR(MaySun1+1)=CalendarYear,MONTH(MaySun1+1)=5),MaySun1+1,""),IF(AND(YEAR(MaySun1+8)=CalendarYear,MONTH(MaySun1+8)=5),MaySun1+8,""))</f>
        <v>45053</v>
      </c>
      <c r="K44" s="10">
        <f>IF(DAY(MaySun1)=1,IF(AND(YEAR(MaySun1+2)=CalendarYear,MONTH(MaySun1+2)=5),MaySun1+2,""),IF(AND(YEAR(MaySun1+9)=CalendarYear,MONTH(MaySun1+9)=5),MaySun1+9,""))</f>
        <v>45054</v>
      </c>
      <c r="L44" s="10">
        <f>IF(DAY(MaySun1)=1,IF(AND(YEAR(MaySun1+3)=CalendarYear,MONTH(MaySun1+3)=5),MaySun1+3,""),IF(AND(YEAR(MaySun1+10)=CalendarYear,MONTH(MaySun1+10)=5),MaySun1+10,""))</f>
        <v>45055</v>
      </c>
      <c r="M44" s="10">
        <f>IF(DAY(MaySun1)=1,IF(AND(YEAR(MaySun1+4)=CalendarYear,MONTH(MaySun1+4)=5),MaySun1+4,""),IF(AND(YEAR(MaySun1+11)=CalendarYear,MONTH(MaySun1+11)=5),MaySun1+11,""))</f>
        <v>45056</v>
      </c>
      <c r="N44" s="10">
        <f>IF(DAY(MaySun1)=1,IF(AND(YEAR(MaySun1+5)=CalendarYear,MONTH(MaySun1+5)=5),MaySun1+5,""),IF(AND(YEAR(MaySun1+12)=CalendarYear,MONTH(MaySun1+12)=5),MaySun1+12,""))</f>
        <v>45057</v>
      </c>
      <c r="O44" s="10">
        <f>IF(DAY(MaySun1)=1,IF(AND(YEAR(MaySun1+6)=CalendarYear,MONTH(MaySun1+6)=5),MaySun1+6,""),IF(AND(YEAR(MaySun1+13)=CalendarYear,MONTH(MaySun1+13)=5),MaySun1+13,""))</f>
        <v>45058</v>
      </c>
      <c r="P44" s="10">
        <f>IF(DAY(MaySun1)=1,IF(AND(YEAR(MaySun1+7)=CalendarYear,MONTH(MaySun1+7)=5),MaySun1+7,""),IF(AND(YEAR(MaySun1+14)=CalendarYear,MONTH(MaySun1+14)=5),MaySun1+14,""))</f>
        <v>45059</v>
      </c>
      <c r="Q44" s="10">
        <f>IF(DAY(MaySun1)=1,IF(AND(YEAR(MaySun1+8)=CalendarYear,MONTH(MaySun1+8)=5),MaySun1+8,""),IF(AND(YEAR(MaySun1+15)=CalendarYear,MONTH(MaySun1+15)=5),MaySun1+15,""))</f>
        <v>45060</v>
      </c>
      <c r="R44" s="10">
        <f>IF(DAY(MaySun1)=1,IF(AND(YEAR(MaySun1+9)=CalendarYear,MONTH(MaySun1+9)=5),MaySun1+9,""),IF(AND(YEAR(MaySun1+16)=CalendarYear,MONTH(MaySun1+16)=5),MaySun1+16,""))</f>
        <v>45061</v>
      </c>
      <c r="S44" s="10">
        <f>IF(DAY(MaySun1)=1,IF(AND(YEAR(MaySun1+10)=CalendarYear,MONTH(MaySun1+10)=5),MaySun1+10,""),IF(AND(YEAR(MaySun1+17)=CalendarYear,MONTH(MaySun1+17)=5),MaySun1+17,""))</f>
        <v>45062</v>
      </c>
      <c r="T44" s="10">
        <f>IF(DAY(MaySun1)=1,IF(AND(YEAR(MaySun1+11)=CalendarYear,MONTH(MaySun1+11)=5),MaySun1+11,""),IF(AND(YEAR(MaySun1+18)=CalendarYear,MONTH(MaySun1+18)=5),MaySun1+18,""))</f>
        <v>45063</v>
      </c>
      <c r="U44" s="10">
        <f>IF(DAY(MaySun1)=1,IF(AND(YEAR(MaySun1+12)=CalendarYear,MONTH(MaySun1+12)=5),MaySun1+12,""),IF(AND(YEAR(MaySun1+19)=CalendarYear,MONTH(MaySun1+19)=5),MaySun1+19,""))</f>
        <v>45064</v>
      </c>
      <c r="V44" s="10">
        <f>IF(DAY(MaySun1)=1,IF(AND(YEAR(MaySun1+13)=CalendarYear,MONTH(MaySun1+13)=5),MaySun1+13,""),IF(AND(YEAR(MaySun1+20)=CalendarYear,MONTH(MaySun1+20)=5),MaySun1+20,""))</f>
        <v>45065</v>
      </c>
      <c r="W44" s="10">
        <f>IF(DAY(MaySun1)=1,IF(AND(YEAR(MaySun1+14)=CalendarYear,MONTH(MaySun1+14)=5),MaySun1+14,""),IF(AND(YEAR(MaySun1+21)=CalendarYear,MONTH(MaySun1+21)=5),MaySun1+21,""))</f>
        <v>45066</v>
      </c>
      <c r="X44" s="10">
        <f>IF(DAY(MaySun1)=1,IF(AND(YEAR(MaySun1+15)=CalendarYear,MONTH(MaySun1+15)=5),MaySun1+15,""),IF(AND(YEAR(MaySun1+22)=CalendarYear,MONTH(MaySun1+22)=5),MaySun1+22,""))</f>
        <v>45067</v>
      </c>
      <c r="Y44" s="10">
        <f>IF(DAY(MaySun1)=1,IF(AND(YEAR(MaySun1+16)=CalendarYear,MONTH(MaySun1+16)=5),MaySun1+16,""),IF(AND(YEAR(MaySun1+23)=CalendarYear,MONTH(MaySun1+23)=5),MaySun1+23,""))</f>
        <v>45068</v>
      </c>
      <c r="Z44" s="10">
        <f>IF(DAY(MaySun1)=1,IF(AND(YEAR(MaySun1+17)=CalendarYear,MONTH(MaySun1+17)=5),MaySun1+17,""),IF(AND(YEAR(MaySun1+24)=CalendarYear,MONTH(MaySun1+24)=5),MaySun1+24,""))</f>
        <v>45069</v>
      </c>
      <c r="AA44" s="10">
        <f>IF(DAY(MaySun1)=1,IF(AND(YEAR(MaySun1+18)=CalendarYear,MONTH(MaySun1+18)=5),MaySun1+18,""),IF(AND(YEAR(MaySun1+25)=CalendarYear,MONTH(MaySun1+25)=5),MaySun1+25,""))</f>
        <v>45070</v>
      </c>
      <c r="AB44" s="10">
        <f>IF(DAY(MaySun1)=1,IF(AND(YEAR(MaySun1+19)=CalendarYear,MONTH(MaySun1+19)=5),MaySun1+19,""),IF(AND(YEAR(MaySun1+26)=CalendarYear,MONTH(MaySun1+26)=5),MaySun1+26,""))</f>
        <v>45071</v>
      </c>
      <c r="AC44" s="10">
        <f>IF(DAY(MaySun1)=1,IF(AND(YEAR(MaySun1+20)=CalendarYear,MONTH(MaySun1+20)=5),MaySun1+20,""),IF(AND(YEAR(MaySun1+27)=CalendarYear,MONTH(MaySun1+27)=5),MaySun1+27,""))</f>
        <v>45072</v>
      </c>
      <c r="AD44" s="10">
        <f>IF(DAY(MaySun1)=1,IF(AND(YEAR(MaySun1+21)=CalendarYear,MONTH(MaySun1+21)=5),MaySun1+21,""),IF(AND(YEAR(MaySun1+28)=CalendarYear,MONTH(MaySun1+28)=5),MaySun1+28,""))</f>
        <v>45073</v>
      </c>
      <c r="AE44" s="10">
        <f>IF(DAY(MaySun1)=1,IF(AND(YEAR(MaySun1+22)=CalendarYear,MONTH(MaySun1+22)=5),MaySun1+22,""),IF(AND(YEAR(MaySun1+29)=CalendarYear,MONTH(MaySun1+29)=5),MaySun1+29,""))</f>
        <v>45074</v>
      </c>
      <c r="AF44" s="10">
        <f>IF(DAY(MaySun1)=1,IF(AND(YEAR(MaySun1+23)=CalendarYear,MONTH(MaySun1+23)=5),MaySun1+23,""),IF(AND(YEAR(MaySun1+30)=CalendarYear,MONTH(MaySun1+30)=5),MaySun1+30,""))</f>
        <v>45075</v>
      </c>
      <c r="AG44" s="10">
        <f>IF(DAY(MaySun1)=1,IF(AND(YEAR(MaySun1+24)=CalendarYear,MONTH(MaySun1+24)=5),MaySun1+24,""),IF(AND(YEAR(MaySun1+31)=CalendarYear,MONTH(MaySun1+31)=5),MaySun1+31,""))</f>
        <v>45076</v>
      </c>
      <c r="AH44" s="10">
        <f>IF(DAY(MaySun1)=1,IF(AND(YEAR(MaySun1+25)=CalendarYear,MONTH(MaySun1+25)=5),MaySun1+25,""),IF(AND(YEAR(MaySun1+32)=CalendarYear,MONTH(MaySun1+32)=5),MaySun1+32,""))</f>
        <v>45077</v>
      </c>
      <c r="AI44" s="10" t="str">
        <f>IF(DAY(MaySun1)=1,IF(AND(YEAR(MaySun1+26)=CalendarYear,MONTH(MaySun1+26)=5),MaySun1+26,""),IF(AND(YEAR(MaySun1+33)=CalendarYear,MONTH(MaySun1+33)=5),MaySun1+33,""))</f>
        <v/>
      </c>
      <c r="AJ44" s="10" t="str">
        <f>IF(DAY(MaySun1)=1,IF(AND(YEAR(MaySun1+27)=CalendarYear,MONTH(MaySun1+27)=5),MaySun1+27,""),IF(AND(YEAR(MaySun1+34)=CalendarYear,MONTH(MaySun1+34)=5),MaySun1+34,""))</f>
        <v/>
      </c>
      <c r="AK44" s="10" t="str">
        <f>IF(DAY(MaySun1)=1,IF(AND(YEAR(MaySun1+28)=CalendarYear,MONTH(MaySun1+28)=5),MaySun1+28,""),IF(AND(YEAR(MaySun1+35)=CalendarYear,MONTH(MaySun1+35)=5),MaySun1+35,""))</f>
        <v/>
      </c>
      <c r="AL44" s="10" t="str">
        <f>IF(DAY(MaySun1)=1,IF(AND(YEAR(MaySun1+29)=CalendarYear,MONTH(MaySun1+29)=5),MaySun1+29,""),IF(AND(YEAR(MaySun1+36)=CalendarYear,MONTH(MaySun1+36)=5),MaySun1+36,""))</f>
        <v/>
      </c>
      <c r="AM44" s="11" t="str">
        <f>IF(DAY(MaySun1)=1,IF(AND(YEAR(MaySun1+30)=CalendarYear,MONTH(MaySun1+30)=5),MaySun1+30,""),IF(AND(YEAR(MaySun1+37)=CalendarYear,MONTH(MaySun1+37)=5),MaySun1+37,""))</f>
        <v/>
      </c>
    </row>
    <row r="45" spans="2:39" s="8" customFormat="1" ht="18.95" customHeight="1" x14ac:dyDescent="0.3">
      <c r="B45" s="48"/>
      <c r="C45" s="16" t="s">
        <v>4</v>
      </c>
      <c r="D45" s="9" t="s">
        <v>0</v>
      </c>
      <c r="E45" s="9" t="s">
        <v>5</v>
      </c>
      <c r="F45" s="9" t="s">
        <v>6</v>
      </c>
      <c r="G45" s="9" t="s">
        <v>7</v>
      </c>
      <c r="H45" s="9" t="s">
        <v>1</v>
      </c>
      <c r="I45" s="15" t="s">
        <v>2</v>
      </c>
      <c r="J45" s="16" t="s">
        <v>4</v>
      </c>
      <c r="K45" s="9" t="s">
        <v>0</v>
      </c>
      <c r="L45" s="9" t="s">
        <v>5</v>
      </c>
      <c r="M45" s="9" t="s">
        <v>6</v>
      </c>
      <c r="N45" s="9" t="s">
        <v>7</v>
      </c>
      <c r="O45" s="9" t="s">
        <v>1</v>
      </c>
      <c r="P45" s="15" t="s">
        <v>2</v>
      </c>
      <c r="Q45" s="16" t="s">
        <v>4</v>
      </c>
      <c r="R45" s="9" t="s">
        <v>0</v>
      </c>
      <c r="S45" s="9" t="s">
        <v>5</v>
      </c>
      <c r="T45" s="9" t="s">
        <v>6</v>
      </c>
      <c r="U45" s="9" t="s">
        <v>7</v>
      </c>
      <c r="V45" s="9" t="s">
        <v>1</v>
      </c>
      <c r="W45" s="15" t="s">
        <v>2</v>
      </c>
      <c r="X45" s="16" t="s">
        <v>4</v>
      </c>
      <c r="Y45" s="9" t="s">
        <v>0</v>
      </c>
      <c r="Z45" s="9" t="s">
        <v>5</v>
      </c>
      <c r="AA45" s="9" t="s">
        <v>6</v>
      </c>
      <c r="AB45" s="9" t="s">
        <v>7</v>
      </c>
      <c r="AC45" s="9" t="s">
        <v>1</v>
      </c>
      <c r="AD45" s="15" t="s">
        <v>2</v>
      </c>
      <c r="AE45" s="16" t="s">
        <v>4</v>
      </c>
      <c r="AF45" s="9" t="s">
        <v>0</v>
      </c>
      <c r="AG45" s="9" t="s">
        <v>5</v>
      </c>
      <c r="AH45" s="9" t="s">
        <v>6</v>
      </c>
      <c r="AI45" s="9" t="s">
        <v>7</v>
      </c>
      <c r="AJ45" s="9" t="s">
        <v>1</v>
      </c>
      <c r="AK45" s="15" t="s">
        <v>2</v>
      </c>
      <c r="AL45" s="16" t="s">
        <v>4</v>
      </c>
      <c r="AM45" s="12" t="s">
        <v>0</v>
      </c>
    </row>
    <row r="46" spans="2:39" ht="18.95" customHeight="1" x14ac:dyDescent="0.3">
      <c r="B46" s="24" t="s">
        <v>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3"/>
      <c r="AE46" s="23"/>
      <c r="AF46" s="23"/>
      <c r="AG46" s="23"/>
      <c r="AH46" s="23"/>
      <c r="AI46" s="22"/>
      <c r="AJ46" s="22"/>
      <c r="AK46" s="22"/>
      <c r="AL46" s="22"/>
      <c r="AM46" s="22"/>
    </row>
    <row r="47" spans="2:39" ht="18.95" customHeight="1" thickBot="1" x14ac:dyDescent="0.35">
      <c r="B47" s="17" t="s">
        <v>12</v>
      </c>
      <c r="C47" s="1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2:39" ht="18.95" customHeight="1" thickBot="1" x14ac:dyDescent="0.35">
      <c r="B48" s="18" t="s">
        <v>13</v>
      </c>
      <c r="C48" s="1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31"/>
      <c r="AH48" s="31"/>
      <c r="AI48" s="22"/>
      <c r="AJ48" s="22"/>
      <c r="AK48" s="22"/>
      <c r="AL48" s="22"/>
      <c r="AM48" s="22"/>
    </row>
    <row r="49" spans="2:39" ht="18.95" customHeight="1" thickBot="1" x14ac:dyDescent="0.35">
      <c r="B49" s="19" t="s">
        <v>14</v>
      </c>
      <c r="C49" s="1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40"/>
      <c r="Z49" s="40"/>
      <c r="AA49" s="40"/>
      <c r="AB49" s="40"/>
      <c r="AC49" s="40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2:39" ht="18.95" customHeight="1" thickBot="1" x14ac:dyDescent="0.35">
      <c r="B50" s="20" t="s">
        <v>15</v>
      </c>
      <c r="C50" s="1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43"/>
      <c r="AH50" s="43"/>
      <c r="AI50" s="22"/>
      <c r="AJ50" s="22"/>
      <c r="AK50" s="22"/>
      <c r="AL50" s="22"/>
      <c r="AM50" s="22"/>
    </row>
    <row r="51" spans="2:39" ht="18.95" customHeight="1" thickBot="1" x14ac:dyDescent="0.35">
      <c r="B51" s="25" t="s">
        <v>16</v>
      </c>
      <c r="C51" s="1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2:39" ht="18.95" customHeight="1" thickBot="1" x14ac:dyDescent="0.35">
      <c r="B52" s="21" t="s">
        <v>17</v>
      </c>
      <c r="C52" s="1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33"/>
      <c r="AE52" s="33"/>
      <c r="AF52" s="42"/>
      <c r="AG52" s="42"/>
      <c r="AH52" s="31"/>
      <c r="AI52" s="22"/>
      <c r="AJ52" s="22"/>
      <c r="AK52" s="22"/>
      <c r="AL52" s="22"/>
      <c r="AM52" s="22"/>
    </row>
    <row r="53" spans="2:39" ht="12" customHeight="1" x14ac:dyDescent="0.3"/>
    <row r="54" spans="2:39" s="8" customFormat="1" ht="18.95" customHeight="1" x14ac:dyDescent="0.3">
      <c r="B54" s="47">
        <f>DATE(CalendarYear,6,1)</f>
        <v>45078</v>
      </c>
      <c r="C54" s="10" t="str">
        <f>IF(DAY(JunSun1)=1,"",IF(AND(YEAR(JunSun1+1)=CalendarYear,MONTH(JunSun1+1)=6),JunSun1+1,""))</f>
        <v/>
      </c>
      <c r="D54" s="10" t="str">
        <f>IF(DAY(JunSun1)=1,"",IF(AND(YEAR(JunSun1+2)=CalendarYear,MONTH(JunSun1+2)=6),JunSun1+2,""))</f>
        <v/>
      </c>
      <c r="E54" s="10" t="str">
        <f>IF(DAY(JunSun1)=1,"",IF(AND(YEAR(JunSun1+3)=CalendarYear,MONTH(JunSun1+3)=6),JunSun1+3,""))</f>
        <v/>
      </c>
      <c r="F54" s="10" t="str">
        <f>IF(DAY(JunSun1)=1,"",IF(AND(YEAR(JunSun1+4)=CalendarYear,MONTH(JunSun1+4)=6),JunSun1+4,""))</f>
        <v/>
      </c>
      <c r="G54" s="10">
        <f>IF(DAY(JunSun1)=1,"",IF(AND(YEAR(JunSun1+5)=CalendarYear,MONTH(JunSun1+5)=6),JunSun1+5,""))</f>
        <v>45078</v>
      </c>
      <c r="H54" s="10">
        <f>IF(DAY(JunSun1)=1,"",IF(AND(YEAR(JunSun1+6)=CalendarYear,MONTH(JunSun1+6)=6),JunSun1+6,""))</f>
        <v>45079</v>
      </c>
      <c r="I54" s="10">
        <f>IF(DAY(JunSun1)=1,IF(AND(YEAR(JunSun1)=CalendarYear,MONTH(JunSun1)=6),JunSun1,""),IF(AND(YEAR(JunSun1+7)=CalendarYear,MONTH(JunSun1+7)=6),JunSun1+7,""))</f>
        <v>45080</v>
      </c>
      <c r="J54" s="10">
        <f>IF(DAY(JunSun1)=1,IF(AND(YEAR(JunSun1+1)=CalendarYear,MONTH(JunSun1+1)=6),JunSun1+1,""),IF(AND(YEAR(JunSun1+8)=CalendarYear,MONTH(JunSun1+8)=6),JunSun1+8,""))</f>
        <v>45081</v>
      </c>
      <c r="K54" s="10">
        <f>IF(DAY(JunSun1)=1,IF(AND(YEAR(JunSun1+2)=CalendarYear,MONTH(JunSun1+2)=6),JunSun1+2,""),IF(AND(YEAR(JunSun1+9)=CalendarYear,MONTH(JunSun1+9)=6),JunSun1+9,""))</f>
        <v>45082</v>
      </c>
      <c r="L54" s="10">
        <f>IF(DAY(JunSun1)=1,IF(AND(YEAR(JunSun1+3)=CalendarYear,MONTH(JunSun1+3)=6),JunSun1+3,""),IF(AND(YEAR(JunSun1+10)=CalendarYear,MONTH(JunSun1+10)=6),JunSun1+10,""))</f>
        <v>45083</v>
      </c>
      <c r="M54" s="10">
        <f>IF(DAY(JunSun1)=1,IF(AND(YEAR(JunSun1+4)=CalendarYear,MONTH(JunSun1+4)=6),JunSun1+4,""),IF(AND(YEAR(JunSun1+11)=CalendarYear,MONTH(JunSun1+11)=6),JunSun1+11,""))</f>
        <v>45084</v>
      </c>
      <c r="N54" s="10">
        <f>IF(DAY(JunSun1)=1,IF(AND(YEAR(JunSun1+5)=CalendarYear,MONTH(JunSun1+5)=6),JunSun1+5,""),IF(AND(YEAR(JunSun1+12)=CalendarYear,MONTH(JunSun1+12)=6),JunSun1+12,""))</f>
        <v>45085</v>
      </c>
      <c r="O54" s="10">
        <f>IF(DAY(JunSun1)=1,IF(AND(YEAR(JunSun1+6)=CalendarYear,MONTH(JunSun1+6)=6),JunSun1+6,""),IF(AND(YEAR(JunSun1+13)=CalendarYear,MONTH(JunSun1+13)=6),JunSun1+13,""))</f>
        <v>45086</v>
      </c>
      <c r="P54" s="10">
        <f>IF(DAY(JunSun1)=1,IF(AND(YEAR(JunSun1+7)=CalendarYear,MONTH(JunSun1+7)=6),JunSun1+7,""),IF(AND(YEAR(JunSun1+14)=CalendarYear,MONTH(JunSun1+14)=6),JunSun1+14,""))</f>
        <v>45087</v>
      </c>
      <c r="Q54" s="10">
        <f>IF(DAY(JunSun1)=1,IF(AND(YEAR(JunSun1+8)=CalendarYear,MONTH(JunSun1+8)=6),JunSun1+8,""),IF(AND(YEAR(JunSun1+15)=CalendarYear,MONTH(JunSun1+15)=6),JunSun1+15,""))</f>
        <v>45088</v>
      </c>
      <c r="R54" s="10">
        <f>IF(DAY(JunSun1)=1,IF(AND(YEAR(JunSun1+9)=CalendarYear,MONTH(JunSun1+9)=6),JunSun1+9,""),IF(AND(YEAR(JunSun1+16)=CalendarYear,MONTH(JunSun1+16)=6),JunSun1+16,""))</f>
        <v>45089</v>
      </c>
      <c r="S54" s="10">
        <f>IF(DAY(JunSun1)=1,IF(AND(YEAR(JunSun1+10)=CalendarYear,MONTH(JunSun1+10)=6),JunSun1+10,""),IF(AND(YEAR(JunSun1+17)=CalendarYear,MONTH(JunSun1+17)=6),JunSun1+17,""))</f>
        <v>45090</v>
      </c>
      <c r="T54" s="10">
        <f>IF(DAY(JunSun1)=1,IF(AND(YEAR(JunSun1+11)=CalendarYear,MONTH(JunSun1+11)=6),JunSun1+11,""),IF(AND(YEAR(JunSun1+18)=CalendarYear,MONTH(JunSun1+18)=6),JunSun1+18,""))</f>
        <v>45091</v>
      </c>
      <c r="U54" s="10">
        <f>IF(DAY(JunSun1)=1,IF(AND(YEAR(JunSun1+12)=CalendarYear,MONTH(JunSun1+12)=6),JunSun1+12,""),IF(AND(YEAR(JunSun1+19)=CalendarYear,MONTH(JunSun1+19)=6),JunSun1+19,""))</f>
        <v>45092</v>
      </c>
      <c r="V54" s="10">
        <f>IF(DAY(JunSun1)=1,IF(AND(YEAR(JunSun1+13)=CalendarYear,MONTH(JunSun1+13)=6),JunSun1+13,""),IF(AND(YEAR(JunSun1+20)=CalendarYear,MONTH(JunSun1+20)=6),JunSun1+20,""))</f>
        <v>45093</v>
      </c>
      <c r="W54" s="10">
        <f>IF(DAY(JunSun1)=1,IF(AND(YEAR(JunSun1+14)=CalendarYear,MONTH(JunSun1+14)=6),JunSun1+14,""),IF(AND(YEAR(JunSun1+21)=CalendarYear,MONTH(JunSun1+21)=6),JunSun1+21,""))</f>
        <v>45094</v>
      </c>
      <c r="X54" s="10">
        <f>IF(DAY(JunSun1)=1,IF(AND(YEAR(JunSun1+15)=CalendarYear,MONTH(JunSun1+15)=6),JunSun1+15,""),IF(AND(YEAR(JunSun1+22)=CalendarYear,MONTH(JunSun1+22)=6),JunSun1+22,""))</f>
        <v>45095</v>
      </c>
      <c r="Y54" s="10">
        <f>IF(DAY(JunSun1)=1,IF(AND(YEAR(JunSun1+16)=CalendarYear,MONTH(JunSun1+16)=6),JunSun1+16,""),IF(AND(YEAR(JunSun1+23)=CalendarYear,MONTH(JunSun1+23)=6),JunSun1+23,""))</f>
        <v>45096</v>
      </c>
      <c r="Z54" s="10">
        <f>IF(DAY(JunSun1)=1,IF(AND(YEAR(JunSun1+17)=CalendarYear,MONTH(JunSun1+17)=6),JunSun1+17,""),IF(AND(YEAR(JunSun1+24)=CalendarYear,MONTH(JunSun1+24)=6),JunSun1+24,""))</f>
        <v>45097</v>
      </c>
      <c r="AA54" s="10">
        <f>IF(DAY(JunSun1)=1,IF(AND(YEAR(JunSun1+18)=CalendarYear,MONTH(JunSun1+18)=6),JunSun1+18,""),IF(AND(YEAR(JunSun1+25)=CalendarYear,MONTH(JunSun1+25)=6),JunSun1+25,""))</f>
        <v>45098</v>
      </c>
      <c r="AB54" s="10">
        <f>IF(DAY(JunSun1)=1,IF(AND(YEAR(JunSun1+19)=CalendarYear,MONTH(JunSun1+19)=6),JunSun1+19,""),IF(AND(YEAR(JunSun1+26)=CalendarYear,MONTH(JunSun1+26)=6),JunSun1+26,""))</f>
        <v>45099</v>
      </c>
      <c r="AC54" s="10">
        <f>IF(DAY(JunSun1)=1,IF(AND(YEAR(JunSun1+20)=CalendarYear,MONTH(JunSun1+20)=6),JunSun1+20,""),IF(AND(YEAR(JunSun1+27)=CalendarYear,MONTH(JunSun1+27)=6),JunSun1+27,""))</f>
        <v>45100</v>
      </c>
      <c r="AD54" s="10">
        <f>IF(DAY(JunSun1)=1,IF(AND(YEAR(JunSun1+21)=CalendarYear,MONTH(JunSun1+21)=6),JunSun1+21,""),IF(AND(YEAR(JunSun1+28)=CalendarYear,MONTH(JunSun1+28)=6),JunSun1+28,""))</f>
        <v>45101</v>
      </c>
      <c r="AE54" s="10">
        <f>IF(DAY(JunSun1)=1,IF(AND(YEAR(JunSun1+22)=CalendarYear,MONTH(JunSun1+22)=6),JunSun1+22,""),IF(AND(YEAR(JunSun1+29)=CalendarYear,MONTH(JunSun1+29)=6),JunSun1+29,""))</f>
        <v>45102</v>
      </c>
      <c r="AF54" s="10">
        <f>IF(DAY(JunSun1)=1,IF(AND(YEAR(JunSun1+23)=CalendarYear,MONTH(JunSun1+23)=6),JunSun1+23,""),IF(AND(YEAR(JunSun1+30)=CalendarYear,MONTH(JunSun1+30)=6),JunSun1+30,""))</f>
        <v>45103</v>
      </c>
      <c r="AG54" s="10">
        <f>IF(DAY(JunSun1)=1,IF(AND(YEAR(JunSun1+24)=CalendarYear,MONTH(JunSun1+24)=6),JunSun1+24,""),IF(AND(YEAR(JunSun1+31)=CalendarYear,MONTH(JunSun1+31)=6),JunSun1+31,""))</f>
        <v>45104</v>
      </c>
      <c r="AH54" s="10">
        <f>IF(DAY(JunSun1)=1,IF(AND(YEAR(JunSun1+25)=CalendarYear,MONTH(JunSun1+25)=6),JunSun1+25,""),IF(AND(YEAR(JunSun1+32)=CalendarYear,MONTH(JunSun1+32)=6),JunSun1+32,""))</f>
        <v>45105</v>
      </c>
      <c r="AI54" s="10">
        <f>IF(DAY(JunSun1)=1,IF(AND(YEAR(JunSun1+26)=CalendarYear,MONTH(JunSun1+26)=6),JunSun1+26,""),IF(AND(YEAR(JunSun1+33)=CalendarYear,MONTH(JunSun1+33)=6),JunSun1+33,""))</f>
        <v>45106</v>
      </c>
      <c r="AJ54" s="10">
        <f>IF(DAY(JunSun1)=1,IF(AND(YEAR(JunSun1+27)=CalendarYear,MONTH(JunSun1+27)=6),JunSun1+27,""),IF(AND(YEAR(JunSun1+34)=CalendarYear,MONTH(JunSun1+34)=6),JunSun1+34,""))</f>
        <v>45107</v>
      </c>
      <c r="AK54" s="10" t="str">
        <f>IF(DAY(JunSun1)=1,IF(AND(YEAR(JunSun1+28)=CalendarYear,MONTH(JunSun1+28)=6),JunSun1+28,""),IF(AND(YEAR(JunSun1+35)=CalendarYear,MONTH(JunSun1+35)=6),JunSun1+35,""))</f>
        <v/>
      </c>
      <c r="AL54" s="10" t="str">
        <f>IF(DAY(JunSun1)=1,IF(AND(YEAR(JunSun1+29)=CalendarYear,MONTH(JunSun1+29)=6),JunSun1+29,""),IF(AND(YEAR(JunSun1+36)=CalendarYear,MONTH(JunSun1+36)=6),JunSun1+36,""))</f>
        <v/>
      </c>
      <c r="AM54" s="11" t="str">
        <f>IF(DAY(JunSun1)=1,IF(AND(YEAR(JunSun1+30)=CalendarYear,MONTH(JunSun1+30)=6),JunSun1+30,""),IF(AND(YEAR(JunSun1+37)=CalendarYear,MONTH(JunSun1+37)=6),JunSun1+37,""))</f>
        <v/>
      </c>
    </row>
    <row r="55" spans="2:39" s="8" customFormat="1" ht="18.95" customHeight="1" x14ac:dyDescent="0.3">
      <c r="B55" s="48"/>
      <c r="C55" s="16" t="s">
        <v>4</v>
      </c>
      <c r="D55" s="9" t="s">
        <v>0</v>
      </c>
      <c r="E55" s="9" t="s">
        <v>5</v>
      </c>
      <c r="F55" s="9" t="s">
        <v>6</v>
      </c>
      <c r="G55" s="9" t="s">
        <v>7</v>
      </c>
      <c r="H55" s="9" t="s">
        <v>1</v>
      </c>
      <c r="I55" s="15" t="s">
        <v>2</v>
      </c>
      <c r="J55" s="16" t="s">
        <v>4</v>
      </c>
      <c r="K55" s="9" t="s">
        <v>0</v>
      </c>
      <c r="L55" s="9" t="s">
        <v>5</v>
      </c>
      <c r="M55" s="9" t="s">
        <v>6</v>
      </c>
      <c r="N55" s="9" t="s">
        <v>7</v>
      </c>
      <c r="O55" s="9" t="s">
        <v>1</v>
      </c>
      <c r="P55" s="15" t="s">
        <v>2</v>
      </c>
      <c r="Q55" s="16" t="s">
        <v>4</v>
      </c>
      <c r="R55" s="9" t="s">
        <v>0</v>
      </c>
      <c r="S55" s="9" t="s">
        <v>5</v>
      </c>
      <c r="T55" s="9" t="s">
        <v>6</v>
      </c>
      <c r="U55" s="9" t="s">
        <v>7</v>
      </c>
      <c r="V55" s="9" t="s">
        <v>1</v>
      </c>
      <c r="W55" s="15" t="s">
        <v>2</v>
      </c>
      <c r="X55" s="16" t="s">
        <v>4</v>
      </c>
      <c r="Y55" s="9" t="s">
        <v>0</v>
      </c>
      <c r="Z55" s="9" t="s">
        <v>5</v>
      </c>
      <c r="AA55" s="9" t="s">
        <v>6</v>
      </c>
      <c r="AB55" s="9" t="s">
        <v>7</v>
      </c>
      <c r="AC55" s="9" t="s">
        <v>1</v>
      </c>
      <c r="AD55" s="15" t="s">
        <v>2</v>
      </c>
      <c r="AE55" s="16" t="s">
        <v>4</v>
      </c>
      <c r="AF55" s="9" t="s">
        <v>0</v>
      </c>
      <c r="AG55" s="9" t="s">
        <v>5</v>
      </c>
      <c r="AH55" s="9" t="s">
        <v>6</v>
      </c>
      <c r="AI55" s="9" t="s">
        <v>7</v>
      </c>
      <c r="AJ55" s="9" t="s">
        <v>1</v>
      </c>
      <c r="AK55" s="15" t="s">
        <v>2</v>
      </c>
      <c r="AL55" s="16" t="s">
        <v>4</v>
      </c>
      <c r="AM55" s="12" t="s">
        <v>0</v>
      </c>
    </row>
    <row r="56" spans="2:39" ht="18.95" customHeight="1" x14ac:dyDescent="0.3">
      <c r="B56" s="24" t="s">
        <v>8</v>
      </c>
      <c r="C56" s="14"/>
      <c r="D56" s="14"/>
      <c r="E56" s="22"/>
      <c r="F56" s="22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2"/>
      <c r="S56" s="22"/>
      <c r="T56" s="22"/>
      <c r="U56" s="22"/>
      <c r="V56" s="22"/>
      <c r="W56" s="22"/>
      <c r="X56" s="22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2:39" ht="18.95" customHeight="1" thickBot="1" x14ac:dyDescent="0.35">
      <c r="B57" s="17" t="s">
        <v>12</v>
      </c>
      <c r="C57" s="14"/>
      <c r="D57" s="14"/>
      <c r="E57" s="22"/>
      <c r="F57" s="22"/>
      <c r="G57" s="22"/>
      <c r="H57" s="22"/>
      <c r="I57" s="40"/>
      <c r="J57" s="40"/>
      <c r="K57" s="40"/>
      <c r="L57" s="40"/>
      <c r="M57" s="40"/>
      <c r="N57" s="40"/>
      <c r="O57" s="40"/>
      <c r="P57" s="40"/>
      <c r="Q57" s="40"/>
      <c r="R57" s="22"/>
      <c r="S57" s="22"/>
      <c r="T57" s="22"/>
      <c r="U57" s="22"/>
      <c r="V57" s="22"/>
      <c r="W57" s="22"/>
      <c r="X57" s="22"/>
      <c r="Y57" s="22"/>
      <c r="Z57" s="22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2:39" ht="18.95" customHeight="1" thickBot="1" x14ac:dyDescent="0.35">
      <c r="B58" s="18" t="s">
        <v>13</v>
      </c>
      <c r="C58" s="14"/>
      <c r="D58" s="14"/>
      <c r="E58" s="22"/>
      <c r="F58" s="22"/>
      <c r="G58" s="31"/>
      <c r="H58" s="3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2:39" ht="18.95" customHeight="1" thickBot="1" x14ac:dyDescent="0.35">
      <c r="B59" s="19" t="s">
        <v>14</v>
      </c>
      <c r="C59" s="14"/>
      <c r="D59" s="14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 t="s">
        <v>11</v>
      </c>
      <c r="Y59" s="22"/>
      <c r="Z59" s="22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2:39" ht="18.95" customHeight="1" thickBot="1" x14ac:dyDescent="0.35">
      <c r="B60" s="20" t="s">
        <v>15</v>
      </c>
      <c r="C60" s="14"/>
      <c r="D60" s="14"/>
      <c r="E60" s="22"/>
      <c r="F60" s="22"/>
      <c r="G60" s="43"/>
      <c r="H60" s="43"/>
      <c r="I60" s="40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39" ht="18.95" customHeight="1" thickBot="1" x14ac:dyDescent="0.35">
      <c r="B61" s="25" t="s">
        <v>16</v>
      </c>
      <c r="C61" s="14"/>
      <c r="D61" s="14"/>
      <c r="E61" s="22"/>
      <c r="F61" s="22"/>
      <c r="G61" s="22"/>
      <c r="H61" s="22"/>
      <c r="I61" s="40"/>
      <c r="J61" s="30"/>
      <c r="K61" s="30"/>
      <c r="L61" s="30"/>
      <c r="M61" s="30"/>
      <c r="N61" s="30"/>
      <c r="O61" s="30"/>
      <c r="P61" s="30"/>
      <c r="Q61" s="30"/>
      <c r="R61" s="22"/>
      <c r="S61" s="22"/>
      <c r="T61" s="22"/>
      <c r="U61" s="22"/>
      <c r="V61" s="22"/>
      <c r="W61" s="22"/>
      <c r="X61" s="22"/>
      <c r="Y61" s="22"/>
      <c r="Z61" s="22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2:39" ht="18.95" customHeight="1" thickBot="1" x14ac:dyDescent="0.35">
      <c r="B62" s="21" t="s">
        <v>17</v>
      </c>
      <c r="C62" s="14"/>
      <c r="D62" s="14"/>
      <c r="E62" s="22"/>
      <c r="F62" s="22"/>
      <c r="G62" s="31"/>
      <c r="H62" s="31"/>
      <c r="I62" s="40"/>
      <c r="J62" s="30"/>
      <c r="K62" s="41"/>
      <c r="L62" s="41"/>
      <c r="M62" s="41"/>
      <c r="N62" s="41"/>
      <c r="O62" s="41"/>
      <c r="P62" s="41"/>
      <c r="Q62" s="30"/>
      <c r="R62" s="22"/>
      <c r="S62" s="22"/>
      <c r="T62" s="22"/>
      <c r="U62" s="22"/>
      <c r="V62" s="22"/>
      <c r="W62" s="22"/>
      <c r="X62" s="22"/>
      <c r="Y62" s="22"/>
      <c r="Z62" s="22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 x14ac:dyDescent="0.3"/>
    <row r="64" spans="2:39" s="8" customFormat="1" ht="18.95" customHeight="1" x14ac:dyDescent="0.3">
      <c r="B64" s="47">
        <f>DATE(CalendarYear,7,1)</f>
        <v>45108</v>
      </c>
      <c r="C64" s="10" t="str">
        <f>IF(DAY(JulSun1)=1,"",IF(AND(YEAR(JulSun1+1)=CalendarYear,MONTH(JulSun1+1)=7),JulSun1+1,""))</f>
        <v/>
      </c>
      <c r="D64" s="10" t="str">
        <f>IF(DAY(JulSun1)=1,"",IF(AND(YEAR(JulSun1+2)=CalendarYear,MONTH(JulSun1+2)=7),JulSun1+2,""))</f>
        <v/>
      </c>
      <c r="E64" s="10" t="str">
        <f>IF(DAY(JulSun1)=1,"",IF(AND(YEAR(JulSun1+3)=CalendarYear,MONTH(JulSun1+3)=7),JulSun1+3,""))</f>
        <v/>
      </c>
      <c r="F64" s="10" t="str">
        <f>IF(DAY(JulSun1)=1,"",IF(AND(YEAR(JulSun1+4)=CalendarYear,MONTH(JulSun1+4)=7),JulSun1+4,""))</f>
        <v/>
      </c>
      <c r="G64" s="10" t="str">
        <f>IF(DAY(JulSun1)=1,"",IF(AND(YEAR(JulSun1+5)=CalendarYear,MONTH(JulSun1+5)=7),JulSun1+5,""))</f>
        <v/>
      </c>
      <c r="H64" s="10" t="str">
        <f>IF(DAY(JulSun1)=1,"",IF(AND(YEAR(JulSun1+6)=CalendarYear,MONTH(JulSun1+6)=7),JulSun1+6,""))</f>
        <v/>
      </c>
      <c r="I64" s="10">
        <f>IF(DAY(JulSun1)=1,IF(AND(YEAR(JulSun1)=CalendarYear,MONTH(JulSun1)=7),JulSun1,""),IF(AND(YEAR(JulSun1+7)=CalendarYear,MONTH(JulSun1+7)=7),JulSun1+7,""))</f>
        <v>45108</v>
      </c>
      <c r="J64" s="10">
        <f>IF(DAY(JulSun1)=1,IF(AND(YEAR(JulSun1+1)=CalendarYear,MONTH(JulSun1+1)=7),JulSun1+1,""),IF(AND(YEAR(JulSun1+8)=CalendarYear,MONTH(JulSun1+8)=7),JulSun1+8,""))</f>
        <v>45109</v>
      </c>
      <c r="K64" s="10">
        <f>IF(DAY(JulSun1)=1,IF(AND(YEAR(JulSun1+2)=CalendarYear,MONTH(JulSun1+2)=7),JulSun1+2,""),IF(AND(YEAR(JulSun1+9)=CalendarYear,MONTH(JulSun1+9)=7),JulSun1+9,""))</f>
        <v>45110</v>
      </c>
      <c r="L64" s="10">
        <f>IF(DAY(JulSun1)=1,IF(AND(YEAR(JulSun1+3)=CalendarYear,MONTH(JulSun1+3)=7),JulSun1+3,""),IF(AND(YEAR(JulSun1+10)=CalendarYear,MONTH(JulSun1+10)=7),JulSun1+10,""))</f>
        <v>45111</v>
      </c>
      <c r="M64" s="10">
        <f>IF(DAY(JulSun1)=1,IF(AND(YEAR(JulSun1+4)=CalendarYear,MONTH(JulSun1+4)=7),JulSun1+4,""),IF(AND(YEAR(JulSun1+11)=CalendarYear,MONTH(JulSun1+11)=7),JulSun1+11,""))</f>
        <v>45112</v>
      </c>
      <c r="N64" s="10">
        <f>IF(DAY(JulSun1)=1,IF(AND(YEAR(JulSun1+5)=CalendarYear,MONTH(JulSun1+5)=7),JulSun1+5,""),IF(AND(YEAR(JulSun1+12)=CalendarYear,MONTH(JulSun1+12)=7),JulSun1+12,""))</f>
        <v>45113</v>
      </c>
      <c r="O64" s="10">
        <f>IF(DAY(JulSun1)=1,IF(AND(YEAR(JulSun1+6)=CalendarYear,MONTH(JulSun1+6)=7),JulSun1+6,""),IF(AND(YEAR(JulSun1+13)=CalendarYear,MONTH(JulSun1+13)=7),JulSun1+13,""))</f>
        <v>45114</v>
      </c>
      <c r="P64" s="10">
        <f>IF(DAY(JulSun1)=1,IF(AND(YEAR(JulSun1+7)=CalendarYear,MONTH(JulSun1+7)=7),JulSun1+7,""),IF(AND(YEAR(JulSun1+14)=CalendarYear,MONTH(JulSun1+14)=7),JulSun1+14,""))</f>
        <v>45115</v>
      </c>
      <c r="Q64" s="10">
        <f>IF(DAY(JulSun1)=1,IF(AND(YEAR(JulSun1+8)=CalendarYear,MONTH(JulSun1+8)=7),JulSun1+8,""),IF(AND(YEAR(JulSun1+15)=CalendarYear,MONTH(JulSun1+15)=7),JulSun1+15,""))</f>
        <v>45116</v>
      </c>
      <c r="R64" s="10">
        <f>IF(DAY(JulSun1)=1,IF(AND(YEAR(JulSun1+9)=CalendarYear,MONTH(JulSun1+9)=7),JulSun1+9,""),IF(AND(YEAR(JulSun1+16)=CalendarYear,MONTH(JulSun1+16)=7),JulSun1+16,""))</f>
        <v>45117</v>
      </c>
      <c r="S64" s="10">
        <f>IF(DAY(JulSun1)=1,IF(AND(YEAR(JulSun1+10)=CalendarYear,MONTH(JulSun1+10)=7),JulSun1+10,""),IF(AND(YEAR(JulSun1+17)=CalendarYear,MONTH(JulSun1+17)=7),JulSun1+17,""))</f>
        <v>45118</v>
      </c>
      <c r="T64" s="10">
        <f>IF(DAY(JulSun1)=1,IF(AND(YEAR(JulSun1+11)=CalendarYear,MONTH(JulSun1+11)=7),JulSun1+11,""),IF(AND(YEAR(JulSun1+18)=CalendarYear,MONTH(JulSun1+18)=7),JulSun1+18,""))</f>
        <v>45119</v>
      </c>
      <c r="U64" s="10">
        <f>IF(DAY(JulSun1)=1,IF(AND(YEAR(JulSun1+12)=CalendarYear,MONTH(JulSun1+12)=7),JulSun1+12,""),IF(AND(YEAR(JulSun1+19)=CalendarYear,MONTH(JulSun1+19)=7),JulSun1+19,""))</f>
        <v>45120</v>
      </c>
      <c r="V64" s="10">
        <f>IF(DAY(JulSun1)=1,IF(AND(YEAR(JulSun1+13)=CalendarYear,MONTH(JulSun1+13)=7),JulSun1+13,""),IF(AND(YEAR(JulSun1+20)=CalendarYear,MONTH(JulSun1+20)=7),JulSun1+20,""))</f>
        <v>45121</v>
      </c>
      <c r="W64" s="10">
        <f>IF(DAY(JulSun1)=1,IF(AND(YEAR(JulSun1+14)=CalendarYear,MONTH(JulSun1+14)=7),JulSun1+14,""),IF(AND(YEAR(JulSun1+21)=CalendarYear,MONTH(JulSun1+21)=7),JulSun1+21,""))</f>
        <v>45122</v>
      </c>
      <c r="X64" s="10">
        <f>IF(DAY(JulSun1)=1,IF(AND(YEAR(JulSun1+15)=CalendarYear,MONTH(JulSun1+15)=7),JulSun1+15,""),IF(AND(YEAR(JulSun1+22)=CalendarYear,MONTH(JulSun1+22)=7),JulSun1+22,""))</f>
        <v>45123</v>
      </c>
      <c r="Y64" s="10">
        <f>IF(DAY(JulSun1)=1,IF(AND(YEAR(JulSun1+16)=CalendarYear,MONTH(JulSun1+16)=7),JulSun1+16,""),IF(AND(YEAR(JulSun1+23)=CalendarYear,MONTH(JulSun1+23)=7),JulSun1+23,""))</f>
        <v>45124</v>
      </c>
      <c r="Z64" s="10">
        <f>IF(DAY(JulSun1)=1,IF(AND(YEAR(JulSun1+17)=CalendarYear,MONTH(JulSun1+17)=7),JulSun1+17,""),IF(AND(YEAR(JulSun1+24)=CalendarYear,MONTH(JulSun1+24)=7),JulSun1+24,""))</f>
        <v>45125</v>
      </c>
      <c r="AA64" s="10">
        <f>IF(DAY(JulSun1)=1,IF(AND(YEAR(JulSun1+18)=CalendarYear,MONTH(JulSun1+18)=7),JulSun1+18,""),IF(AND(YEAR(JulSun1+25)=CalendarYear,MONTH(JulSun1+25)=7),JulSun1+25,""))</f>
        <v>45126</v>
      </c>
      <c r="AB64" s="10">
        <f>IF(DAY(JulSun1)=1,IF(AND(YEAR(JulSun1+19)=CalendarYear,MONTH(JulSun1+19)=7),JulSun1+19,""),IF(AND(YEAR(JulSun1+26)=CalendarYear,MONTH(JulSun1+26)=7),JulSun1+26,""))</f>
        <v>45127</v>
      </c>
      <c r="AC64" s="10">
        <f>IF(DAY(JulSun1)=1,IF(AND(YEAR(JulSun1+20)=CalendarYear,MONTH(JulSun1+20)=7),JulSun1+20,""),IF(AND(YEAR(JulSun1+27)=CalendarYear,MONTH(JulSun1+27)=7),JulSun1+27,""))</f>
        <v>45128</v>
      </c>
      <c r="AD64" s="10">
        <f>IF(DAY(JulSun1)=1,IF(AND(YEAR(JulSun1+21)=CalendarYear,MONTH(JulSun1+21)=7),JulSun1+21,""),IF(AND(YEAR(JulSun1+28)=CalendarYear,MONTH(JulSun1+28)=7),JulSun1+28,""))</f>
        <v>45129</v>
      </c>
      <c r="AE64" s="10">
        <f>IF(DAY(JulSun1)=1,IF(AND(YEAR(JulSun1+22)=CalendarYear,MONTH(JulSun1+22)=7),JulSun1+22,""),IF(AND(YEAR(JulSun1+29)=CalendarYear,MONTH(JulSun1+29)=7),JulSun1+29,""))</f>
        <v>45130</v>
      </c>
      <c r="AF64" s="10">
        <f>IF(DAY(JulSun1)=1,IF(AND(YEAR(JulSun1+23)=CalendarYear,MONTH(JulSun1+23)=7),JulSun1+23,""),IF(AND(YEAR(JulSun1+30)=CalendarYear,MONTH(JulSun1+30)=7),JulSun1+30,""))</f>
        <v>45131</v>
      </c>
      <c r="AG64" s="10">
        <f>IF(DAY(JulSun1)=1,IF(AND(YEAR(JulSun1+24)=CalendarYear,MONTH(JulSun1+24)=7),JulSun1+24,""),IF(AND(YEAR(JulSun1+31)=CalendarYear,MONTH(JulSun1+31)=7),JulSun1+31,""))</f>
        <v>45132</v>
      </c>
      <c r="AH64" s="10">
        <f>IF(DAY(JulSun1)=1,IF(AND(YEAR(JulSun1+25)=CalendarYear,MONTH(JulSun1+25)=7),JulSun1+25,""),IF(AND(YEAR(JulSun1+32)=CalendarYear,MONTH(JulSun1+32)=7),JulSun1+32,""))</f>
        <v>45133</v>
      </c>
      <c r="AI64" s="10">
        <f>IF(DAY(JulSun1)=1,IF(AND(YEAR(JulSun1+26)=CalendarYear,MONTH(JulSun1+26)=7),JulSun1+26,""),IF(AND(YEAR(JulSun1+33)=CalendarYear,MONTH(JulSun1+33)=7),JulSun1+33,""))</f>
        <v>45134</v>
      </c>
      <c r="AJ64" s="10">
        <f>IF(DAY(JulSun1)=1,IF(AND(YEAR(JulSun1+27)=CalendarYear,MONTH(JulSun1+27)=7),JulSun1+27,""),IF(AND(YEAR(JulSun1+34)=CalendarYear,MONTH(JulSun1+34)=7),JulSun1+34,""))</f>
        <v>45135</v>
      </c>
      <c r="AK64" s="10">
        <f>IF(DAY(JulSun1)=1,IF(AND(YEAR(JulSun1+28)=CalendarYear,MONTH(JulSun1+28)=7),JulSun1+28,""),IF(AND(YEAR(JulSun1+35)=CalendarYear,MONTH(JulSun1+35)=7),JulSun1+35,""))</f>
        <v>45136</v>
      </c>
      <c r="AL64" s="10">
        <f>IF(DAY(JulSun1)=1,IF(AND(YEAR(JulSun1+29)=CalendarYear,MONTH(JulSun1+29)=7),JulSun1+29,""),IF(AND(YEAR(JulSun1+36)=CalendarYear,MONTH(JulSun1+36)=7),JulSun1+36,""))</f>
        <v>45137</v>
      </c>
      <c r="AM64" s="11">
        <f>IF(DAY(JulSun1)=1,IF(AND(YEAR(JulSun1+30)=CalendarYear,MONTH(JulSun1+30)=7),JulSun1+30,""),IF(AND(YEAR(JulSun1+37)=CalendarYear,MONTH(JulSun1+37)=7),JulSun1+37,""))</f>
        <v>45138</v>
      </c>
    </row>
    <row r="65" spans="2:39" s="8" customFormat="1" ht="18.95" customHeight="1" x14ac:dyDescent="0.3">
      <c r="B65" s="48"/>
      <c r="C65" s="16" t="s">
        <v>4</v>
      </c>
      <c r="D65" s="9" t="s">
        <v>0</v>
      </c>
      <c r="E65" s="9" t="s">
        <v>5</v>
      </c>
      <c r="F65" s="9" t="s">
        <v>6</v>
      </c>
      <c r="G65" s="9" t="s">
        <v>7</v>
      </c>
      <c r="H65" s="9" t="s">
        <v>1</v>
      </c>
      <c r="I65" s="15" t="s">
        <v>2</v>
      </c>
      <c r="J65" s="16" t="s">
        <v>4</v>
      </c>
      <c r="K65" s="9" t="s">
        <v>0</v>
      </c>
      <c r="L65" s="9" t="s">
        <v>5</v>
      </c>
      <c r="M65" s="9" t="s">
        <v>6</v>
      </c>
      <c r="N65" s="9" t="s">
        <v>7</v>
      </c>
      <c r="O65" s="9" t="s">
        <v>1</v>
      </c>
      <c r="P65" s="15" t="s">
        <v>2</v>
      </c>
      <c r="Q65" s="16" t="s">
        <v>4</v>
      </c>
      <c r="R65" s="9" t="s">
        <v>0</v>
      </c>
      <c r="S65" s="9" t="s">
        <v>5</v>
      </c>
      <c r="T65" s="9" t="s">
        <v>6</v>
      </c>
      <c r="U65" s="9" t="s">
        <v>7</v>
      </c>
      <c r="V65" s="9" t="s">
        <v>1</v>
      </c>
      <c r="W65" s="15" t="s">
        <v>2</v>
      </c>
      <c r="X65" s="16" t="s">
        <v>4</v>
      </c>
      <c r="Y65" s="9" t="s">
        <v>0</v>
      </c>
      <c r="Z65" s="9" t="s">
        <v>5</v>
      </c>
      <c r="AA65" s="9" t="s">
        <v>6</v>
      </c>
      <c r="AB65" s="9" t="s">
        <v>7</v>
      </c>
      <c r="AC65" s="9" t="s">
        <v>1</v>
      </c>
      <c r="AD65" s="15" t="s">
        <v>2</v>
      </c>
      <c r="AE65" s="16" t="s">
        <v>4</v>
      </c>
      <c r="AF65" s="9" t="s">
        <v>0</v>
      </c>
      <c r="AG65" s="9" t="s">
        <v>5</v>
      </c>
      <c r="AH65" s="9" t="s">
        <v>6</v>
      </c>
      <c r="AI65" s="9" t="s">
        <v>7</v>
      </c>
      <c r="AJ65" s="9" t="s">
        <v>1</v>
      </c>
      <c r="AK65" s="15" t="s">
        <v>2</v>
      </c>
      <c r="AL65" s="16" t="s">
        <v>4</v>
      </c>
      <c r="AM65" s="12" t="s">
        <v>0</v>
      </c>
    </row>
    <row r="66" spans="2:39" ht="18.95" customHeight="1" x14ac:dyDescent="0.3">
      <c r="B66" s="24" t="s">
        <v>8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22"/>
      <c r="AK66" s="23"/>
      <c r="AL66" s="23"/>
      <c r="AM66" s="23"/>
    </row>
    <row r="67" spans="2:39" ht="18.95" customHeight="1" thickBot="1" x14ac:dyDescent="0.35">
      <c r="B67" s="17" t="s">
        <v>12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4"/>
    </row>
    <row r="68" spans="2:39" ht="18.95" customHeight="1" thickBot="1" x14ac:dyDescent="0.35">
      <c r="B68" s="18" t="s">
        <v>13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31"/>
    </row>
    <row r="69" spans="2:39" ht="18.95" customHeight="1" thickBot="1" x14ac:dyDescent="0.35">
      <c r="B69" s="19" t="s">
        <v>14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4"/>
    </row>
    <row r="70" spans="2:39" ht="18.95" customHeight="1" thickBot="1" x14ac:dyDescent="0.35">
      <c r="B70" s="20" t="s">
        <v>15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4"/>
    </row>
    <row r="71" spans="2:39" ht="18.95" customHeight="1" thickBot="1" x14ac:dyDescent="0.35">
      <c r="B71" s="25" t="s">
        <v>16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4"/>
    </row>
    <row r="72" spans="2:39" ht="18.95" customHeight="1" thickBot="1" x14ac:dyDescent="0.35">
      <c r="B72" s="21" t="s">
        <v>17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31"/>
      <c r="AL72" s="31"/>
      <c r="AM72" s="31"/>
    </row>
    <row r="73" spans="2:39" ht="12" customHeight="1" x14ac:dyDescent="0.3"/>
    <row r="74" spans="2:39" s="8" customFormat="1" ht="18.95" customHeight="1" x14ac:dyDescent="0.3">
      <c r="B74" s="47">
        <f>DATE(CalendarYear,8,1)</f>
        <v>45139</v>
      </c>
      <c r="C74" s="10" t="str">
        <f>IF(DAY(AugSun1)=1,"",IF(AND(YEAR(AugSun1+1)=CalendarYear,MONTH(AugSun1+1)=8),AugSun1+1,""))</f>
        <v/>
      </c>
      <c r="D74" s="10" t="str">
        <f>IF(DAY(AugSun1)=1,"",IF(AND(YEAR(AugSun1+2)=CalendarYear,MONTH(AugSun1+2)=8),AugSun1+2,""))</f>
        <v/>
      </c>
      <c r="E74" s="10">
        <f>IF(DAY(AugSun1)=1,"",IF(AND(YEAR(AugSun1+3)=CalendarYear,MONTH(AugSun1+3)=8),AugSun1+3,""))</f>
        <v>45139</v>
      </c>
      <c r="F74" s="10">
        <f>IF(DAY(AugSun1)=1,"",IF(AND(YEAR(AugSun1+4)=CalendarYear,MONTH(AugSun1+4)=8),AugSun1+4,""))</f>
        <v>45140</v>
      </c>
      <c r="G74" s="10">
        <f>IF(DAY(AugSun1)=1,"",IF(AND(YEAR(AugSun1+5)=CalendarYear,MONTH(AugSun1+5)=8),AugSun1+5,""))</f>
        <v>45141</v>
      </c>
      <c r="H74" s="10">
        <f>IF(DAY(AugSun1)=1,"",IF(AND(YEAR(AugSun1+6)=CalendarYear,MONTH(AugSun1+6)=8),AugSun1+6,""))</f>
        <v>45142</v>
      </c>
      <c r="I74" s="10">
        <f>IF(DAY(AugSun1)=1,IF(AND(YEAR(AugSun1)=CalendarYear,MONTH(AugSun1)=8),AugSun1,""),IF(AND(YEAR(AugSun1+7)=CalendarYear,MONTH(AugSun1+7)=8),AugSun1+7,""))</f>
        <v>45143</v>
      </c>
      <c r="J74" s="10">
        <f>IF(DAY(AugSun1)=1,IF(AND(YEAR(AugSun1+1)=CalendarYear,MONTH(AugSun1+1)=8),AugSun1+1,""),IF(AND(YEAR(AugSun1+8)=CalendarYear,MONTH(AugSun1+8)=8),AugSun1+8,""))</f>
        <v>45144</v>
      </c>
      <c r="K74" s="10">
        <f>IF(DAY(AugSun1)=1,IF(AND(YEAR(AugSun1+2)=CalendarYear,MONTH(AugSun1+2)=8),AugSun1+2,""),IF(AND(YEAR(AugSun1+9)=CalendarYear,MONTH(AugSun1+9)=8),AugSun1+9,""))</f>
        <v>45145</v>
      </c>
      <c r="L74" s="10">
        <f>IF(DAY(AugSun1)=1,IF(AND(YEAR(AugSun1+3)=CalendarYear,MONTH(AugSun1+3)=8),AugSun1+3,""),IF(AND(YEAR(AugSun1+10)=CalendarYear,MONTH(AugSun1+10)=8),AugSun1+10,""))</f>
        <v>45146</v>
      </c>
      <c r="M74" s="10">
        <f>IF(DAY(AugSun1)=1,IF(AND(YEAR(AugSun1+4)=CalendarYear,MONTH(AugSun1+4)=8),AugSun1+4,""),IF(AND(YEAR(AugSun1+11)=CalendarYear,MONTH(AugSun1+11)=8),AugSun1+11,""))</f>
        <v>45147</v>
      </c>
      <c r="N74" s="10">
        <f>IF(DAY(AugSun1)=1,IF(AND(YEAR(AugSun1+5)=CalendarYear,MONTH(AugSun1+5)=8),AugSun1+5,""),IF(AND(YEAR(AugSun1+12)=CalendarYear,MONTH(AugSun1+12)=8),AugSun1+12,""))</f>
        <v>45148</v>
      </c>
      <c r="O74" s="10">
        <f>IF(DAY(AugSun1)=1,IF(AND(YEAR(AugSun1+6)=CalendarYear,MONTH(AugSun1+6)=8),AugSun1+6,""),IF(AND(YEAR(AugSun1+13)=CalendarYear,MONTH(AugSun1+13)=8),AugSun1+13,""))</f>
        <v>45149</v>
      </c>
      <c r="P74" s="10">
        <f>IF(DAY(AugSun1)=1,IF(AND(YEAR(AugSun1+7)=CalendarYear,MONTH(AugSun1+7)=8),AugSun1+7,""),IF(AND(YEAR(AugSun1+14)=CalendarYear,MONTH(AugSun1+14)=8),AugSun1+14,""))</f>
        <v>45150</v>
      </c>
      <c r="Q74" s="10">
        <f>IF(DAY(AugSun1)=1,IF(AND(YEAR(AugSun1+8)=CalendarYear,MONTH(AugSun1+8)=8),AugSun1+8,""),IF(AND(YEAR(AugSun1+15)=CalendarYear,MONTH(AugSun1+15)=8),AugSun1+15,""))</f>
        <v>45151</v>
      </c>
      <c r="R74" s="10">
        <f>IF(DAY(AugSun1)=1,IF(AND(YEAR(AugSun1+9)=CalendarYear,MONTH(AugSun1+9)=8),AugSun1+9,""),IF(AND(YEAR(AugSun1+16)=CalendarYear,MONTH(AugSun1+16)=8),AugSun1+16,""))</f>
        <v>45152</v>
      </c>
      <c r="S74" s="10">
        <f>IF(DAY(AugSun1)=1,IF(AND(YEAR(AugSun1+10)=CalendarYear,MONTH(AugSun1+10)=8),AugSun1+10,""),IF(AND(YEAR(AugSun1+17)=CalendarYear,MONTH(AugSun1+17)=8),AugSun1+17,""))</f>
        <v>45153</v>
      </c>
      <c r="T74" s="10">
        <f>IF(DAY(AugSun1)=1,IF(AND(YEAR(AugSun1+11)=CalendarYear,MONTH(AugSun1+11)=8),AugSun1+11,""),IF(AND(YEAR(AugSun1+18)=CalendarYear,MONTH(AugSun1+18)=8),AugSun1+18,""))</f>
        <v>45154</v>
      </c>
      <c r="U74" s="10">
        <f>IF(DAY(AugSun1)=1,IF(AND(YEAR(AugSun1+12)=CalendarYear,MONTH(AugSun1+12)=8),AugSun1+12,""),IF(AND(YEAR(AugSun1+19)=CalendarYear,MONTH(AugSun1+19)=8),AugSun1+19,""))</f>
        <v>45155</v>
      </c>
      <c r="V74" s="10">
        <f>IF(DAY(AugSun1)=1,IF(AND(YEAR(AugSun1+13)=CalendarYear,MONTH(AugSun1+13)=8),AugSun1+13,""),IF(AND(YEAR(AugSun1+20)=CalendarYear,MONTH(AugSun1+20)=8),AugSun1+20,""))</f>
        <v>45156</v>
      </c>
      <c r="W74" s="10">
        <f>IF(DAY(AugSun1)=1,IF(AND(YEAR(AugSun1+14)=CalendarYear,MONTH(AugSun1+14)=8),AugSun1+14,""),IF(AND(YEAR(AugSun1+21)=CalendarYear,MONTH(AugSun1+21)=8),AugSun1+21,""))</f>
        <v>45157</v>
      </c>
      <c r="X74" s="10">
        <f>IF(DAY(AugSun1)=1,IF(AND(YEAR(AugSun1+15)=CalendarYear,MONTH(AugSun1+15)=8),AugSun1+15,""),IF(AND(YEAR(AugSun1+22)=CalendarYear,MONTH(AugSun1+22)=8),AugSun1+22,""))</f>
        <v>45158</v>
      </c>
      <c r="Y74" s="10">
        <f>IF(DAY(AugSun1)=1,IF(AND(YEAR(AugSun1+16)=CalendarYear,MONTH(AugSun1+16)=8),AugSun1+16,""),IF(AND(YEAR(AugSun1+23)=CalendarYear,MONTH(AugSun1+23)=8),AugSun1+23,""))</f>
        <v>45159</v>
      </c>
      <c r="Z74" s="10">
        <f>IF(DAY(AugSun1)=1,IF(AND(YEAR(AugSun1+17)=CalendarYear,MONTH(AugSun1+17)=8),AugSun1+17,""),IF(AND(YEAR(AugSun1+24)=CalendarYear,MONTH(AugSun1+24)=8),AugSun1+24,""))</f>
        <v>45160</v>
      </c>
      <c r="AA74" s="10">
        <f>IF(DAY(AugSun1)=1,IF(AND(YEAR(AugSun1+18)=CalendarYear,MONTH(AugSun1+18)=8),AugSun1+18,""),IF(AND(YEAR(AugSun1+25)=CalendarYear,MONTH(AugSun1+25)=8),AugSun1+25,""))</f>
        <v>45161</v>
      </c>
      <c r="AB74" s="10">
        <f>IF(DAY(AugSun1)=1,IF(AND(YEAR(AugSun1+19)=CalendarYear,MONTH(AugSun1+19)=8),AugSun1+19,""),IF(AND(YEAR(AugSun1+26)=CalendarYear,MONTH(AugSun1+26)=8),AugSun1+26,""))</f>
        <v>45162</v>
      </c>
      <c r="AC74" s="10">
        <f>IF(DAY(AugSun1)=1,IF(AND(YEAR(AugSun1+20)=CalendarYear,MONTH(AugSun1+20)=8),AugSun1+20,""),IF(AND(YEAR(AugSun1+27)=CalendarYear,MONTH(AugSun1+27)=8),AugSun1+27,""))</f>
        <v>45163</v>
      </c>
      <c r="AD74" s="10">
        <f>IF(DAY(AugSun1)=1,IF(AND(YEAR(AugSun1+21)=CalendarYear,MONTH(AugSun1+21)=8),AugSun1+21,""),IF(AND(YEAR(AugSun1+28)=CalendarYear,MONTH(AugSun1+28)=8),AugSun1+28,""))</f>
        <v>45164</v>
      </c>
      <c r="AE74" s="10">
        <f>IF(DAY(AugSun1)=1,IF(AND(YEAR(AugSun1+22)=CalendarYear,MONTH(AugSun1+22)=8),AugSun1+22,""),IF(AND(YEAR(AugSun1+29)=CalendarYear,MONTH(AugSun1+29)=8),AugSun1+29,""))</f>
        <v>45165</v>
      </c>
      <c r="AF74" s="10">
        <f>IF(DAY(AugSun1)=1,IF(AND(YEAR(AugSun1+23)=CalendarYear,MONTH(AugSun1+23)=8),AugSun1+23,""),IF(AND(YEAR(AugSun1+30)=CalendarYear,MONTH(AugSun1+30)=8),AugSun1+30,""))</f>
        <v>45166</v>
      </c>
      <c r="AG74" s="10">
        <f>IF(DAY(AugSun1)=1,IF(AND(YEAR(AugSun1+24)=CalendarYear,MONTH(AugSun1+24)=8),AugSun1+24,""),IF(AND(YEAR(AugSun1+31)=CalendarYear,MONTH(AugSun1+31)=8),AugSun1+31,""))</f>
        <v>45167</v>
      </c>
      <c r="AH74" s="10">
        <f>IF(DAY(AugSun1)=1,IF(AND(YEAR(AugSun1+25)=CalendarYear,MONTH(AugSun1+25)=8),AugSun1+25,""),IF(AND(YEAR(AugSun1+32)=CalendarYear,MONTH(AugSun1+32)=8),AugSun1+32,""))</f>
        <v>45168</v>
      </c>
      <c r="AI74" s="10">
        <f>IF(DAY(AugSun1)=1,IF(AND(YEAR(AugSun1+26)=CalendarYear,MONTH(AugSun1+26)=8),AugSun1+26,""),IF(AND(YEAR(AugSun1+33)=CalendarYear,MONTH(AugSun1+33)=8),AugSun1+33,""))</f>
        <v>45169</v>
      </c>
      <c r="AJ74" s="10" t="str">
        <f>IF(DAY(AugSun1)=1,IF(AND(YEAR(AugSun1+27)=CalendarYear,MONTH(AugSun1+27)=8),AugSun1+27,""),IF(AND(YEAR(AugSun1+34)=CalendarYear,MONTH(AugSun1+34)=8),AugSun1+34,""))</f>
        <v/>
      </c>
      <c r="AK74" s="10" t="str">
        <f>IF(DAY(AugSun1)=1,IF(AND(YEAR(AugSun1+28)=CalendarYear,MONTH(AugSun1+28)=8),AugSun1+28,""),IF(AND(YEAR(AugSun1+35)=CalendarYear,MONTH(AugSun1+35)=8),AugSun1+35,""))</f>
        <v/>
      </c>
      <c r="AL74" s="10" t="str">
        <f>IF(DAY(AugSun1)=1,IF(AND(YEAR(AugSun1+29)=CalendarYear,MONTH(AugSun1+29)=8),AugSun1+29,""),IF(AND(YEAR(AugSun1+36)=CalendarYear,MONTH(AugSun1+36)=8),AugSun1+36,""))</f>
        <v/>
      </c>
      <c r="AM74" s="11" t="str">
        <f>IF(DAY(AugSun1)=1,IF(AND(YEAR(AugSun1+30)=CalendarYear,MONTH(AugSun1+30)=8),AugSun1+30,""),IF(AND(YEAR(AugSun1+37)=CalendarYear,MONTH(AugSun1+37)=8),AugSun1+37,""))</f>
        <v/>
      </c>
    </row>
    <row r="75" spans="2:39" s="8" customFormat="1" ht="18.95" customHeight="1" x14ac:dyDescent="0.3">
      <c r="B75" s="48"/>
      <c r="C75" s="16" t="s">
        <v>4</v>
      </c>
      <c r="D75" s="9" t="s">
        <v>0</v>
      </c>
      <c r="E75" s="9" t="s">
        <v>5</v>
      </c>
      <c r="F75" s="9" t="s">
        <v>6</v>
      </c>
      <c r="G75" s="9" t="s">
        <v>7</v>
      </c>
      <c r="H75" s="9" t="s">
        <v>1</v>
      </c>
      <c r="I75" s="15" t="s">
        <v>2</v>
      </c>
      <c r="J75" s="16" t="s">
        <v>4</v>
      </c>
      <c r="K75" s="9" t="s">
        <v>0</v>
      </c>
      <c r="L75" s="9" t="s">
        <v>5</v>
      </c>
      <c r="M75" s="9" t="s">
        <v>6</v>
      </c>
      <c r="N75" s="9" t="s">
        <v>7</v>
      </c>
      <c r="O75" s="9" t="s">
        <v>1</v>
      </c>
      <c r="P75" s="15" t="s">
        <v>2</v>
      </c>
      <c r="Q75" s="16" t="s">
        <v>4</v>
      </c>
      <c r="R75" s="9" t="s">
        <v>0</v>
      </c>
      <c r="S75" s="9" t="s">
        <v>5</v>
      </c>
      <c r="T75" s="9" t="s">
        <v>6</v>
      </c>
      <c r="U75" s="9" t="s">
        <v>7</v>
      </c>
      <c r="V75" s="9" t="s">
        <v>1</v>
      </c>
      <c r="W75" s="15" t="s">
        <v>2</v>
      </c>
      <c r="X75" s="16" t="s">
        <v>4</v>
      </c>
      <c r="Y75" s="9" t="s">
        <v>0</v>
      </c>
      <c r="Z75" s="9" t="s">
        <v>5</v>
      </c>
      <c r="AA75" s="9" t="s">
        <v>6</v>
      </c>
      <c r="AB75" s="9" t="s">
        <v>7</v>
      </c>
      <c r="AC75" s="9" t="s">
        <v>1</v>
      </c>
      <c r="AD75" s="15" t="s">
        <v>2</v>
      </c>
      <c r="AE75" s="16" t="s">
        <v>4</v>
      </c>
      <c r="AF75" s="9" t="s">
        <v>0</v>
      </c>
      <c r="AG75" s="9" t="s">
        <v>5</v>
      </c>
      <c r="AH75" s="9" t="s">
        <v>6</v>
      </c>
      <c r="AI75" s="9" t="s">
        <v>7</v>
      </c>
      <c r="AJ75" s="9" t="s">
        <v>1</v>
      </c>
      <c r="AK75" s="15" t="s">
        <v>2</v>
      </c>
      <c r="AL75" s="16" t="s">
        <v>4</v>
      </c>
      <c r="AM75" s="12" t="s">
        <v>0</v>
      </c>
    </row>
    <row r="76" spans="2:39" ht="18.95" customHeight="1" x14ac:dyDescent="0.3">
      <c r="B76" s="24" t="s">
        <v>8</v>
      </c>
      <c r="C76" s="22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4"/>
      <c r="AK76" s="14"/>
      <c r="AL76" s="14"/>
      <c r="AM76" s="14"/>
    </row>
    <row r="77" spans="2:39" ht="18.95" customHeight="1" thickBot="1" x14ac:dyDescent="0.35">
      <c r="B77" s="17" t="s">
        <v>12</v>
      </c>
      <c r="C77" s="22"/>
      <c r="D77" s="22"/>
      <c r="E77" s="22"/>
      <c r="F77" s="22"/>
      <c r="G77" s="43"/>
      <c r="H77" s="4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44"/>
      <c r="Z77" s="44"/>
      <c r="AA77" s="44"/>
      <c r="AB77" s="44"/>
      <c r="AC77" s="44"/>
      <c r="AD77" s="44"/>
      <c r="AE77" s="22"/>
      <c r="AF77" s="22"/>
      <c r="AG77" s="22"/>
      <c r="AH77" s="22"/>
      <c r="AI77" s="14"/>
      <c r="AJ77" s="14"/>
      <c r="AK77" s="14"/>
      <c r="AL77" s="14"/>
      <c r="AM77" s="14"/>
    </row>
    <row r="78" spans="2:39" ht="18.95" customHeight="1" thickBot="1" x14ac:dyDescent="0.35">
      <c r="B78" s="18" t="s">
        <v>13</v>
      </c>
      <c r="C78" s="22"/>
      <c r="D78" s="22"/>
      <c r="E78" s="31"/>
      <c r="F78" s="3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14"/>
      <c r="AJ78" s="14"/>
      <c r="AK78" s="14"/>
      <c r="AL78" s="14"/>
      <c r="AM78" s="14"/>
    </row>
    <row r="79" spans="2:39" ht="18.95" customHeight="1" thickBot="1" x14ac:dyDescent="0.35">
      <c r="B79" s="19" t="s">
        <v>14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40"/>
      <c r="Z79" s="40"/>
      <c r="AA79" s="40"/>
      <c r="AB79" s="40"/>
      <c r="AC79" s="40"/>
      <c r="AD79" s="40"/>
      <c r="AE79" s="31"/>
      <c r="AF79" s="31"/>
      <c r="AG79" s="31"/>
      <c r="AH79" s="31"/>
      <c r="AI79" s="31"/>
      <c r="AJ79" s="14"/>
      <c r="AK79" s="14"/>
      <c r="AL79" s="14"/>
      <c r="AM79" s="14"/>
    </row>
    <row r="80" spans="2:39" ht="18.95" customHeight="1" thickBot="1" x14ac:dyDescent="0.35">
      <c r="B80" s="20" t="s">
        <v>15</v>
      </c>
      <c r="C80" s="27"/>
      <c r="D80" s="27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44"/>
      <c r="Z80" s="44"/>
      <c r="AA80" s="44"/>
      <c r="AB80" s="44"/>
      <c r="AC80" s="44"/>
      <c r="AD80" s="45" t="s">
        <v>10</v>
      </c>
      <c r="AE80" s="44"/>
      <c r="AF80" s="44"/>
      <c r="AG80" s="44"/>
      <c r="AH80" s="44"/>
      <c r="AI80" s="44"/>
      <c r="AJ80" s="14"/>
      <c r="AK80" s="14"/>
      <c r="AL80" s="14"/>
      <c r="AM80" s="14"/>
    </row>
    <row r="81" spans="2:39" ht="18.95" customHeight="1" thickBot="1" x14ac:dyDescent="0.35">
      <c r="B81" s="25" t="s">
        <v>16</v>
      </c>
      <c r="C81" s="22"/>
      <c r="D81" s="22"/>
      <c r="E81" s="22"/>
      <c r="F81" s="22"/>
      <c r="G81" s="22"/>
      <c r="H81" s="22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14"/>
      <c r="AJ81" s="14"/>
      <c r="AK81" s="14"/>
      <c r="AL81" s="14"/>
      <c r="AM81" s="14"/>
    </row>
    <row r="82" spans="2:39" ht="18.95" customHeight="1" thickBot="1" x14ac:dyDescent="0.35">
      <c r="B82" s="21" t="s">
        <v>17</v>
      </c>
      <c r="C82" s="22"/>
      <c r="D82" s="22"/>
      <c r="E82" s="31"/>
      <c r="F82" s="31"/>
      <c r="G82" s="43"/>
      <c r="H82" s="4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14"/>
      <c r="AJ82" s="14"/>
      <c r="AK82" s="14"/>
      <c r="AL82" s="14"/>
      <c r="AM82" s="14"/>
    </row>
    <row r="83" spans="2:39" ht="12" customHeight="1" x14ac:dyDescent="0.3"/>
    <row r="84" spans="2:39" s="8" customFormat="1" ht="18.95" customHeight="1" x14ac:dyDescent="0.3">
      <c r="B84" s="47">
        <f>DATE(CalendarYear,9,1)</f>
        <v>45170</v>
      </c>
      <c r="C84" s="10" t="str">
        <f>IF(DAY(SepSun1)=1,"",IF(AND(YEAR(SepSun1+1)=CalendarYear,MONTH(SepSun1+1)=9),SepSun1+1,""))</f>
        <v/>
      </c>
      <c r="D84" s="10" t="str">
        <f>IF(DAY(SepSun1)=1,"",IF(AND(YEAR(SepSun1+2)=CalendarYear,MONTH(SepSun1+2)=9),SepSun1+2,""))</f>
        <v/>
      </c>
      <c r="E84" s="10" t="str">
        <f>IF(DAY(SepSun1)=1,"",IF(AND(YEAR(SepSun1+3)=CalendarYear,MONTH(SepSun1+3)=9),SepSun1+3,""))</f>
        <v/>
      </c>
      <c r="F84" s="10" t="str">
        <f>IF(DAY(SepSun1)=1,"",IF(AND(YEAR(SepSun1+4)=CalendarYear,MONTH(SepSun1+4)=9),SepSun1+4,""))</f>
        <v/>
      </c>
      <c r="G84" s="10" t="str">
        <f>IF(DAY(SepSun1)=1,"",IF(AND(YEAR(SepSun1+5)=CalendarYear,MONTH(SepSun1+5)=9),SepSun1+5,""))</f>
        <v/>
      </c>
      <c r="H84" s="10">
        <f>IF(DAY(SepSun1)=1,"",IF(AND(YEAR(SepSun1+6)=CalendarYear,MONTH(SepSun1+6)=9),SepSun1+6,""))</f>
        <v>45170</v>
      </c>
      <c r="I84" s="10">
        <f>IF(DAY(SepSun1)=1,IF(AND(YEAR(SepSun1)=CalendarYear,MONTH(SepSun1)=9),SepSun1,""),IF(AND(YEAR(SepSun1+7)=CalendarYear,MONTH(SepSun1+7)=9),SepSun1+7,""))</f>
        <v>45171</v>
      </c>
      <c r="J84" s="10">
        <f>IF(DAY(SepSun1)=1,IF(AND(YEAR(SepSun1+1)=CalendarYear,MONTH(SepSun1+1)=9),SepSun1+1,""),IF(AND(YEAR(SepSun1+8)=CalendarYear,MONTH(SepSun1+8)=9),SepSun1+8,""))</f>
        <v>45172</v>
      </c>
      <c r="K84" s="10">
        <f>IF(DAY(SepSun1)=1,IF(AND(YEAR(SepSun1+2)=CalendarYear,MONTH(SepSun1+2)=9),SepSun1+2,""),IF(AND(YEAR(SepSun1+9)=CalendarYear,MONTH(SepSun1+9)=9),SepSun1+9,""))</f>
        <v>45173</v>
      </c>
      <c r="L84" s="10">
        <f>IF(DAY(SepSun1)=1,IF(AND(YEAR(SepSun1+3)=CalendarYear,MONTH(SepSun1+3)=9),SepSun1+3,""),IF(AND(YEAR(SepSun1+10)=CalendarYear,MONTH(SepSun1+10)=9),SepSun1+10,""))</f>
        <v>45174</v>
      </c>
      <c r="M84" s="10">
        <f>IF(DAY(SepSun1)=1,IF(AND(YEAR(SepSun1+4)=CalendarYear,MONTH(SepSun1+4)=9),SepSun1+4,""),IF(AND(YEAR(SepSun1+11)=CalendarYear,MONTH(SepSun1+11)=9),SepSun1+11,""))</f>
        <v>45175</v>
      </c>
      <c r="N84" s="10">
        <f>IF(DAY(SepSun1)=1,IF(AND(YEAR(SepSun1+5)=CalendarYear,MONTH(SepSun1+5)=9),SepSun1+5,""),IF(AND(YEAR(SepSun1+12)=CalendarYear,MONTH(SepSun1+12)=9),SepSun1+12,""))</f>
        <v>45176</v>
      </c>
      <c r="O84" s="10">
        <f>IF(DAY(SepSun1)=1,IF(AND(YEAR(SepSun1+6)=CalendarYear,MONTH(SepSun1+6)=9),SepSun1+6,""),IF(AND(YEAR(SepSun1+13)=CalendarYear,MONTH(SepSun1+13)=9),SepSun1+13,""))</f>
        <v>45177</v>
      </c>
      <c r="P84" s="10">
        <f>IF(DAY(SepSun1)=1,IF(AND(YEAR(SepSun1+7)=CalendarYear,MONTH(SepSun1+7)=9),SepSun1+7,""),IF(AND(YEAR(SepSun1+14)=CalendarYear,MONTH(SepSun1+14)=9),SepSun1+14,""))</f>
        <v>45178</v>
      </c>
      <c r="Q84" s="10">
        <f>IF(DAY(SepSun1)=1,IF(AND(YEAR(SepSun1+8)=CalendarYear,MONTH(SepSun1+8)=9),SepSun1+8,""),IF(AND(YEAR(SepSun1+15)=CalendarYear,MONTH(SepSun1+15)=9),SepSun1+15,""))</f>
        <v>45179</v>
      </c>
      <c r="R84" s="10">
        <f>IF(DAY(SepSun1)=1,IF(AND(YEAR(SepSun1+9)=CalendarYear,MONTH(SepSun1+9)=9),SepSun1+9,""),IF(AND(YEAR(SepSun1+16)=CalendarYear,MONTH(SepSun1+16)=9),SepSun1+16,""))</f>
        <v>45180</v>
      </c>
      <c r="S84" s="10">
        <f>IF(DAY(SepSun1)=1,IF(AND(YEAR(SepSun1+10)=CalendarYear,MONTH(SepSun1+10)=9),SepSun1+10,""),IF(AND(YEAR(SepSun1+17)=CalendarYear,MONTH(SepSun1+17)=9),SepSun1+17,""))</f>
        <v>45181</v>
      </c>
      <c r="T84" s="10">
        <f>IF(DAY(SepSun1)=1,IF(AND(YEAR(SepSun1+11)=CalendarYear,MONTH(SepSun1+11)=9),SepSun1+11,""),IF(AND(YEAR(SepSun1+18)=CalendarYear,MONTH(SepSun1+18)=9),SepSun1+18,""))</f>
        <v>45182</v>
      </c>
      <c r="U84" s="10">
        <f>IF(DAY(SepSun1)=1,IF(AND(YEAR(SepSun1+12)=CalendarYear,MONTH(SepSun1+12)=9),SepSun1+12,""),IF(AND(YEAR(SepSun1+19)=CalendarYear,MONTH(SepSun1+19)=9),SepSun1+19,""))</f>
        <v>45183</v>
      </c>
      <c r="V84" s="10">
        <f>IF(DAY(SepSun1)=1,IF(AND(YEAR(SepSun1+13)=CalendarYear,MONTH(SepSun1+13)=9),SepSun1+13,""),IF(AND(YEAR(SepSun1+20)=CalendarYear,MONTH(SepSun1+20)=9),SepSun1+20,""))</f>
        <v>45184</v>
      </c>
      <c r="W84" s="10">
        <f>IF(DAY(SepSun1)=1,IF(AND(YEAR(SepSun1+14)=CalendarYear,MONTH(SepSun1+14)=9),SepSun1+14,""),IF(AND(YEAR(SepSun1+21)=CalendarYear,MONTH(SepSun1+21)=9),SepSun1+21,""))</f>
        <v>45185</v>
      </c>
      <c r="X84" s="10">
        <f>IF(DAY(SepSun1)=1,IF(AND(YEAR(SepSun1+15)=CalendarYear,MONTH(SepSun1+15)=9),SepSun1+15,""),IF(AND(YEAR(SepSun1+22)=CalendarYear,MONTH(SepSun1+22)=9),SepSun1+22,""))</f>
        <v>45186</v>
      </c>
      <c r="Y84" s="10">
        <f>IF(DAY(SepSun1)=1,IF(AND(YEAR(SepSun1+16)=CalendarYear,MONTH(SepSun1+16)=9),SepSun1+16,""),IF(AND(YEAR(SepSun1+23)=CalendarYear,MONTH(SepSun1+23)=9),SepSun1+23,""))</f>
        <v>45187</v>
      </c>
      <c r="Z84" s="10">
        <f>IF(DAY(SepSun1)=1,IF(AND(YEAR(SepSun1+17)=CalendarYear,MONTH(SepSun1+17)=9),SepSun1+17,""),IF(AND(YEAR(SepSun1+24)=CalendarYear,MONTH(SepSun1+24)=9),SepSun1+24,""))</f>
        <v>45188</v>
      </c>
      <c r="AA84" s="10">
        <f>IF(DAY(SepSun1)=1,IF(AND(YEAR(SepSun1+18)=CalendarYear,MONTH(SepSun1+18)=9),SepSun1+18,""),IF(AND(YEAR(SepSun1+25)=CalendarYear,MONTH(SepSun1+25)=9),SepSun1+25,""))</f>
        <v>45189</v>
      </c>
      <c r="AB84" s="10">
        <f>IF(DAY(SepSun1)=1,IF(AND(YEAR(SepSun1+19)=CalendarYear,MONTH(SepSun1+19)=9),SepSun1+19,""),IF(AND(YEAR(SepSun1+26)=CalendarYear,MONTH(SepSun1+26)=9),SepSun1+26,""))</f>
        <v>45190</v>
      </c>
      <c r="AC84" s="10">
        <f>IF(DAY(SepSun1)=1,IF(AND(YEAR(SepSun1+20)=CalendarYear,MONTH(SepSun1+20)=9),SepSun1+20,""),IF(AND(YEAR(SepSun1+27)=CalendarYear,MONTH(SepSun1+27)=9),SepSun1+27,""))</f>
        <v>45191</v>
      </c>
      <c r="AD84" s="10">
        <f>IF(DAY(SepSun1)=1,IF(AND(YEAR(SepSun1+21)=CalendarYear,MONTH(SepSun1+21)=9),SepSun1+21,""),IF(AND(YEAR(SepSun1+28)=CalendarYear,MONTH(SepSun1+28)=9),SepSun1+28,""))</f>
        <v>45192</v>
      </c>
      <c r="AE84" s="10">
        <f>IF(DAY(SepSun1)=1,IF(AND(YEAR(SepSun1+22)=CalendarYear,MONTH(SepSun1+22)=9),SepSun1+22,""),IF(AND(YEAR(SepSun1+29)=CalendarYear,MONTH(SepSun1+29)=9),SepSun1+29,""))</f>
        <v>45193</v>
      </c>
      <c r="AF84" s="10">
        <f>IF(DAY(SepSun1)=1,IF(AND(YEAR(SepSun1+23)=CalendarYear,MONTH(SepSun1+23)=9),SepSun1+23,""),IF(AND(YEAR(SepSun1+30)=CalendarYear,MONTH(SepSun1+30)=9),SepSun1+30,""))</f>
        <v>45194</v>
      </c>
      <c r="AG84" s="10">
        <f>IF(DAY(SepSun1)=1,IF(AND(YEAR(SepSun1+24)=CalendarYear,MONTH(SepSun1+24)=9),SepSun1+24,""),IF(AND(YEAR(SepSun1+31)=CalendarYear,MONTH(SepSun1+31)=9),SepSun1+31,""))</f>
        <v>45195</v>
      </c>
      <c r="AH84" s="10">
        <f>IF(DAY(SepSun1)=1,IF(AND(YEAR(SepSun1+25)=CalendarYear,MONTH(SepSun1+25)=9),SepSun1+25,""),IF(AND(YEAR(SepSun1+32)=CalendarYear,MONTH(SepSun1+32)=9),SepSun1+32,""))</f>
        <v>45196</v>
      </c>
      <c r="AI84" s="10">
        <f>IF(DAY(SepSun1)=1,IF(AND(YEAR(SepSun1+26)=CalendarYear,MONTH(SepSun1+26)=9),SepSun1+26,""),IF(AND(YEAR(SepSun1+33)=CalendarYear,MONTH(SepSun1+33)=9),SepSun1+33,""))</f>
        <v>45197</v>
      </c>
      <c r="AJ84" s="10">
        <f>IF(DAY(SepSun1)=1,IF(AND(YEAR(SepSun1+27)=CalendarYear,MONTH(SepSun1+27)=9),SepSun1+27,""),IF(AND(YEAR(SepSun1+34)=CalendarYear,MONTH(SepSun1+34)=9),SepSun1+34,""))</f>
        <v>45198</v>
      </c>
      <c r="AK84" s="10">
        <f>IF(DAY(SepSun1)=1,IF(AND(YEAR(SepSun1+28)=CalendarYear,MONTH(SepSun1+28)=9),SepSun1+28,""),IF(AND(YEAR(SepSun1+35)=CalendarYear,MONTH(SepSun1+35)=9),SepSun1+35,""))</f>
        <v>45199</v>
      </c>
      <c r="AL84" s="10" t="str">
        <f>IF(DAY(SepSun1)=1,IF(AND(YEAR(SepSun1+29)=CalendarYear,MONTH(SepSun1+29)=9),SepSun1+29,""),IF(AND(YEAR(SepSun1+36)=CalendarYear,MONTH(SepSun1+36)=9),SepSun1+36,""))</f>
        <v/>
      </c>
      <c r="AM84" s="11" t="str">
        <f>IF(DAY(SepSun1)=1,IF(AND(YEAR(SepSun1+30)=CalendarYear,MONTH(SepSun1+30)=9),SepSun1+30,""),IF(AND(YEAR(SepSun1+37)=CalendarYear,MONTH(SepSun1+37)=9),SepSun1+37,""))</f>
        <v/>
      </c>
    </row>
    <row r="85" spans="2:39" s="8" customFormat="1" ht="18.95" customHeight="1" x14ac:dyDescent="0.3">
      <c r="B85" s="48"/>
      <c r="C85" s="16" t="s">
        <v>4</v>
      </c>
      <c r="D85" s="9" t="s">
        <v>0</v>
      </c>
      <c r="E85" s="9" t="s">
        <v>5</v>
      </c>
      <c r="F85" s="9" t="s">
        <v>6</v>
      </c>
      <c r="G85" s="9" t="s">
        <v>7</v>
      </c>
      <c r="H85" s="9" t="s">
        <v>1</v>
      </c>
      <c r="I85" s="15" t="s">
        <v>2</v>
      </c>
      <c r="J85" s="16" t="s">
        <v>4</v>
      </c>
      <c r="K85" s="9" t="s">
        <v>0</v>
      </c>
      <c r="L85" s="9" t="s">
        <v>5</v>
      </c>
      <c r="M85" s="9" t="s">
        <v>6</v>
      </c>
      <c r="N85" s="9" t="s">
        <v>7</v>
      </c>
      <c r="O85" s="9" t="s">
        <v>1</v>
      </c>
      <c r="P85" s="15" t="s">
        <v>2</v>
      </c>
      <c r="Q85" s="16" t="s">
        <v>4</v>
      </c>
      <c r="R85" s="9" t="s">
        <v>0</v>
      </c>
      <c r="S85" s="9" t="s">
        <v>5</v>
      </c>
      <c r="T85" s="9" t="s">
        <v>6</v>
      </c>
      <c r="U85" s="9" t="s">
        <v>7</v>
      </c>
      <c r="V85" s="9" t="s">
        <v>1</v>
      </c>
      <c r="W85" s="15" t="s">
        <v>2</v>
      </c>
      <c r="X85" s="16" t="s">
        <v>4</v>
      </c>
      <c r="Y85" s="9" t="s">
        <v>0</v>
      </c>
      <c r="Z85" s="9" t="s">
        <v>5</v>
      </c>
      <c r="AA85" s="9" t="s">
        <v>6</v>
      </c>
      <c r="AB85" s="9" t="s">
        <v>7</v>
      </c>
      <c r="AC85" s="9" t="s">
        <v>1</v>
      </c>
      <c r="AD85" s="15" t="s">
        <v>2</v>
      </c>
      <c r="AE85" s="16" t="s">
        <v>4</v>
      </c>
      <c r="AF85" s="9" t="s">
        <v>0</v>
      </c>
      <c r="AG85" s="9" t="s">
        <v>5</v>
      </c>
      <c r="AH85" s="9" t="s">
        <v>6</v>
      </c>
      <c r="AI85" s="9" t="s">
        <v>7</v>
      </c>
      <c r="AJ85" s="9" t="s">
        <v>1</v>
      </c>
      <c r="AK85" s="15" t="s">
        <v>2</v>
      </c>
      <c r="AL85" s="16" t="s">
        <v>4</v>
      </c>
      <c r="AM85" s="12" t="s">
        <v>0</v>
      </c>
    </row>
    <row r="86" spans="2:39" ht="18.95" customHeight="1" x14ac:dyDescent="0.3">
      <c r="B86" s="24" t="s">
        <v>8</v>
      </c>
      <c r="C86" s="14"/>
      <c r="D86" s="14"/>
      <c r="E86" s="14"/>
      <c r="F86" s="22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2:39" ht="18.95" customHeight="1" thickBot="1" x14ac:dyDescent="0.35">
      <c r="B87" s="17" t="s">
        <v>12</v>
      </c>
      <c r="C87" s="14"/>
      <c r="D87" s="14"/>
      <c r="E87" s="14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2:39" ht="18.95" customHeight="1" thickBot="1" x14ac:dyDescent="0.35">
      <c r="B88" s="18" t="s">
        <v>13</v>
      </c>
      <c r="C88" s="14"/>
      <c r="D88" s="14"/>
      <c r="E88" s="14"/>
      <c r="F88" s="22"/>
      <c r="G88" s="34"/>
      <c r="H88" s="34"/>
      <c r="I88" s="34"/>
      <c r="J88" s="34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2:39" ht="18.95" customHeight="1" thickBot="1" x14ac:dyDescent="0.35">
      <c r="B89" s="19" t="s">
        <v>14</v>
      </c>
      <c r="C89" s="14"/>
      <c r="D89" s="14"/>
      <c r="E89" s="14"/>
      <c r="F89" s="22"/>
      <c r="G89" s="22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2:39" ht="18.95" customHeight="1" thickBot="1" x14ac:dyDescent="0.35">
      <c r="B90" s="20" t="s">
        <v>15</v>
      </c>
      <c r="C90" s="14"/>
      <c r="D90" s="14"/>
      <c r="E90" s="14"/>
      <c r="F90" s="22"/>
      <c r="G90" s="22"/>
      <c r="H90" s="44"/>
      <c r="I90" s="44"/>
      <c r="J90" s="44"/>
      <c r="K90" s="44"/>
      <c r="L90" s="44"/>
      <c r="M90" s="44"/>
      <c r="N90" s="44"/>
      <c r="O90" s="44"/>
      <c r="P90" s="44"/>
      <c r="Q90" s="22"/>
      <c r="R90" s="22"/>
      <c r="S90" s="22"/>
      <c r="T90" s="22"/>
      <c r="U90" s="22"/>
      <c r="V90" s="26"/>
      <c r="W90" s="26"/>
      <c r="X90" s="26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2:39" ht="18.95" customHeight="1" thickBot="1" x14ac:dyDescent="0.35">
      <c r="B91" s="25" t="s">
        <v>16</v>
      </c>
      <c r="C91" s="14"/>
      <c r="D91" s="14"/>
      <c r="E91" s="14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2:39" ht="18.95" customHeight="1" thickBot="1" x14ac:dyDescent="0.35">
      <c r="B92" s="21" t="s">
        <v>17</v>
      </c>
      <c r="C92" s="14"/>
      <c r="D92" s="14"/>
      <c r="E92" s="14"/>
      <c r="F92" s="22"/>
      <c r="G92" s="22"/>
      <c r="H92" s="22"/>
      <c r="I92" s="28"/>
      <c r="J92" s="28"/>
      <c r="K92" s="28"/>
      <c r="L92" s="28"/>
      <c r="M92" s="28"/>
      <c r="N92" s="28"/>
      <c r="O92" s="28"/>
      <c r="P92" s="28"/>
      <c r="Q92" s="28"/>
      <c r="R92" s="22"/>
      <c r="S92" s="22"/>
      <c r="T92" s="22"/>
      <c r="U92" s="22"/>
      <c r="V92" s="22"/>
      <c r="W92" s="22"/>
      <c r="X92" s="22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2:39" ht="12" customHeight="1" x14ac:dyDescent="0.3"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2:39" s="8" customFormat="1" ht="18.95" customHeight="1" x14ac:dyDescent="0.3">
      <c r="B94" s="47">
        <f>DATE(CalendarYear,10,1)</f>
        <v>45200</v>
      </c>
      <c r="C94" s="10">
        <f>IF(DAY(OctSun1)=1,"",IF(AND(YEAR(OctSun1+1)=CalendarYear,MONTH(OctSun1+1)=10),OctSun1+1,""))</f>
        <v>45200</v>
      </c>
      <c r="D94" s="10">
        <f>IF(DAY(OctSun1)=1,"",IF(AND(YEAR(OctSun1+2)=CalendarYear,MONTH(OctSun1+2)=10),OctSun1+2,""))</f>
        <v>45201</v>
      </c>
      <c r="E94" s="10">
        <f>IF(DAY(OctSun1)=1,"",IF(AND(YEAR(OctSun1+3)=CalendarYear,MONTH(OctSun1+3)=10),OctSun1+3,""))</f>
        <v>45202</v>
      </c>
      <c r="F94" s="10">
        <f>IF(DAY(OctSun1)=1,"",IF(AND(YEAR(OctSun1+4)=CalendarYear,MONTH(OctSun1+4)=10),OctSun1+4,""))</f>
        <v>45203</v>
      </c>
      <c r="G94" s="10">
        <f>IF(DAY(OctSun1)=1,"",IF(AND(YEAR(OctSun1+5)=CalendarYear,MONTH(OctSun1+5)=10),OctSun1+5,""))</f>
        <v>45204</v>
      </c>
      <c r="H94" s="10">
        <f>IF(DAY(OctSun1)=1,"",IF(AND(YEAR(OctSun1+6)=CalendarYear,MONTH(OctSun1+6)=10),OctSun1+6,""))</f>
        <v>45205</v>
      </c>
      <c r="I94" s="10">
        <f>IF(DAY(OctSun1)=1,IF(AND(YEAR(OctSun1)=CalendarYear,MONTH(OctSun1)=10),OctSun1,""),IF(AND(YEAR(OctSun1+7)=CalendarYear,MONTH(OctSun1+7)=10),OctSun1+7,""))</f>
        <v>45206</v>
      </c>
      <c r="J94" s="10">
        <f>IF(DAY(OctSun1)=1,IF(AND(YEAR(OctSun1+1)=CalendarYear,MONTH(OctSun1+1)=10),OctSun1+1,""),IF(AND(YEAR(OctSun1+8)=CalendarYear,MONTH(OctSun1+8)=10),OctSun1+8,""))</f>
        <v>45207</v>
      </c>
      <c r="K94" s="10">
        <f>IF(DAY(OctSun1)=1,IF(AND(YEAR(OctSun1+2)=CalendarYear,MONTH(OctSun1+2)=10),OctSun1+2,""),IF(AND(YEAR(OctSun1+9)=CalendarYear,MONTH(OctSun1+9)=10),OctSun1+9,""))</f>
        <v>45208</v>
      </c>
      <c r="L94" s="10">
        <f>IF(DAY(OctSun1)=1,IF(AND(YEAR(OctSun1+3)=CalendarYear,MONTH(OctSun1+3)=10),OctSun1+3,""),IF(AND(YEAR(OctSun1+10)=CalendarYear,MONTH(OctSun1+10)=10),OctSun1+10,""))</f>
        <v>45209</v>
      </c>
      <c r="M94" s="10">
        <f>IF(DAY(OctSun1)=1,IF(AND(YEAR(OctSun1+4)=CalendarYear,MONTH(OctSun1+4)=10),OctSun1+4,""),IF(AND(YEAR(OctSun1+11)=CalendarYear,MONTH(OctSun1+11)=10),OctSun1+11,""))</f>
        <v>45210</v>
      </c>
      <c r="N94" s="10">
        <f>IF(DAY(OctSun1)=1,IF(AND(YEAR(OctSun1+5)=CalendarYear,MONTH(OctSun1+5)=10),OctSun1+5,""),IF(AND(YEAR(OctSun1+12)=CalendarYear,MONTH(OctSun1+12)=10),OctSun1+12,""))</f>
        <v>45211</v>
      </c>
      <c r="O94" s="10">
        <f>IF(DAY(OctSun1)=1,IF(AND(YEAR(OctSun1+6)=CalendarYear,MONTH(OctSun1+6)=10),OctSun1+6,""),IF(AND(YEAR(OctSun1+13)=CalendarYear,MONTH(OctSun1+13)=10),OctSun1+13,""))</f>
        <v>45212</v>
      </c>
      <c r="P94" s="10">
        <f>IF(DAY(OctSun1)=1,IF(AND(YEAR(OctSun1+7)=CalendarYear,MONTH(OctSun1+7)=10),OctSun1+7,""),IF(AND(YEAR(OctSun1+14)=CalendarYear,MONTH(OctSun1+14)=10),OctSun1+14,""))</f>
        <v>45213</v>
      </c>
      <c r="Q94" s="10">
        <f>IF(DAY(OctSun1)=1,IF(AND(YEAR(OctSun1+8)=CalendarYear,MONTH(OctSun1+8)=10),OctSun1+8,""),IF(AND(YEAR(OctSun1+15)=CalendarYear,MONTH(OctSun1+15)=10),OctSun1+15,""))</f>
        <v>45214</v>
      </c>
      <c r="R94" s="10">
        <f>IF(DAY(OctSun1)=1,IF(AND(YEAR(OctSun1+9)=CalendarYear,MONTH(OctSun1+9)=10),OctSun1+9,""),IF(AND(YEAR(OctSun1+16)=CalendarYear,MONTH(OctSun1+16)=10),OctSun1+16,""))</f>
        <v>45215</v>
      </c>
      <c r="S94" s="10">
        <f>IF(DAY(OctSun1)=1,IF(AND(YEAR(OctSun1+10)=CalendarYear,MONTH(OctSun1+10)=10),OctSun1+10,""),IF(AND(YEAR(OctSun1+17)=CalendarYear,MONTH(OctSun1+17)=10),OctSun1+17,""))</f>
        <v>45216</v>
      </c>
      <c r="T94" s="10">
        <f>IF(DAY(OctSun1)=1,IF(AND(YEAR(OctSun1+11)=CalendarYear,MONTH(OctSun1+11)=10),OctSun1+11,""),IF(AND(YEAR(OctSun1+18)=CalendarYear,MONTH(OctSun1+18)=10),OctSun1+18,""))</f>
        <v>45217</v>
      </c>
      <c r="U94" s="10">
        <f>IF(DAY(OctSun1)=1,IF(AND(YEAR(OctSun1+12)=CalendarYear,MONTH(OctSun1+12)=10),OctSun1+12,""),IF(AND(YEAR(OctSun1+19)=CalendarYear,MONTH(OctSun1+19)=10),OctSun1+19,""))</f>
        <v>45218</v>
      </c>
      <c r="V94" s="10">
        <f>IF(DAY(OctSun1)=1,IF(AND(YEAR(OctSun1+13)=CalendarYear,MONTH(OctSun1+13)=10),OctSun1+13,""),IF(AND(YEAR(OctSun1+20)=CalendarYear,MONTH(OctSun1+20)=10),OctSun1+20,""))</f>
        <v>45219</v>
      </c>
      <c r="W94" s="10">
        <f>IF(DAY(OctSun1)=1,IF(AND(YEAR(OctSun1+14)=CalendarYear,MONTH(OctSun1+14)=10),OctSun1+14,""),IF(AND(YEAR(OctSun1+21)=CalendarYear,MONTH(OctSun1+21)=10),OctSun1+21,""))</f>
        <v>45220</v>
      </c>
      <c r="X94" s="10">
        <f>IF(DAY(OctSun1)=1,IF(AND(YEAR(OctSun1+15)=CalendarYear,MONTH(OctSun1+15)=10),OctSun1+15,""),IF(AND(YEAR(OctSun1+22)=CalendarYear,MONTH(OctSun1+22)=10),OctSun1+22,""))</f>
        <v>45221</v>
      </c>
      <c r="Y94" s="10">
        <f>IF(DAY(OctSun1)=1,IF(AND(YEAR(OctSun1+16)=CalendarYear,MONTH(OctSun1+16)=10),OctSun1+16,""),IF(AND(YEAR(OctSun1+23)=CalendarYear,MONTH(OctSun1+23)=10),OctSun1+23,""))</f>
        <v>45222</v>
      </c>
      <c r="Z94" s="10">
        <f>IF(DAY(OctSun1)=1,IF(AND(YEAR(OctSun1+17)=CalendarYear,MONTH(OctSun1+17)=10),OctSun1+17,""),IF(AND(YEAR(OctSun1+24)=CalendarYear,MONTH(OctSun1+24)=10),OctSun1+24,""))</f>
        <v>45223</v>
      </c>
      <c r="AA94" s="10">
        <f>IF(DAY(OctSun1)=1,IF(AND(YEAR(OctSun1+18)=CalendarYear,MONTH(OctSun1+18)=10),OctSun1+18,""),IF(AND(YEAR(OctSun1+25)=CalendarYear,MONTH(OctSun1+25)=10),OctSun1+25,""))</f>
        <v>45224</v>
      </c>
      <c r="AB94" s="10">
        <f>IF(DAY(OctSun1)=1,IF(AND(YEAR(OctSun1+19)=CalendarYear,MONTH(OctSun1+19)=10),OctSun1+19,""),IF(AND(YEAR(OctSun1+26)=CalendarYear,MONTH(OctSun1+26)=10),OctSun1+26,""))</f>
        <v>45225</v>
      </c>
      <c r="AC94" s="10">
        <f>IF(DAY(OctSun1)=1,IF(AND(YEAR(OctSun1+20)=CalendarYear,MONTH(OctSun1+20)=10),OctSun1+20,""),IF(AND(YEAR(OctSun1+27)=CalendarYear,MONTH(OctSun1+27)=10),OctSun1+27,""))</f>
        <v>45226</v>
      </c>
      <c r="AD94" s="10">
        <f>IF(DAY(OctSun1)=1,IF(AND(YEAR(OctSun1+21)=CalendarYear,MONTH(OctSun1+21)=10),OctSun1+21,""),IF(AND(YEAR(OctSun1+28)=CalendarYear,MONTH(OctSun1+28)=10),OctSun1+28,""))</f>
        <v>45227</v>
      </c>
      <c r="AE94" s="10">
        <f>IF(DAY(OctSun1)=1,IF(AND(YEAR(OctSun1+22)=CalendarYear,MONTH(OctSun1+22)=10),OctSun1+22,""),IF(AND(YEAR(OctSun1+29)=CalendarYear,MONTH(OctSun1+29)=10),OctSun1+29,""))</f>
        <v>45228</v>
      </c>
      <c r="AF94" s="10">
        <f>IF(DAY(OctSun1)=1,IF(AND(YEAR(OctSun1+23)=CalendarYear,MONTH(OctSun1+23)=10),OctSun1+23,""),IF(AND(YEAR(OctSun1+30)=CalendarYear,MONTH(OctSun1+30)=10),OctSun1+30,""))</f>
        <v>45229</v>
      </c>
      <c r="AG94" s="10">
        <f>IF(DAY(OctSun1)=1,IF(AND(YEAR(OctSun1+24)=CalendarYear,MONTH(OctSun1+24)=10),OctSun1+24,""),IF(AND(YEAR(OctSun1+31)=CalendarYear,MONTH(OctSun1+31)=10),OctSun1+31,""))</f>
        <v>45230</v>
      </c>
      <c r="AH94" s="10" t="str">
        <f>IF(DAY(OctSun1)=1,IF(AND(YEAR(OctSun1+25)=CalendarYear,MONTH(OctSun1+25)=10),OctSun1+25,""),IF(AND(YEAR(OctSun1+32)=CalendarYear,MONTH(OctSun1+32)=10),OctSun1+32,""))</f>
        <v/>
      </c>
      <c r="AI94" s="10" t="str">
        <f>IF(DAY(OctSun1)=1,IF(AND(YEAR(OctSun1+26)=CalendarYear,MONTH(OctSun1+26)=10),OctSun1+26,""),IF(AND(YEAR(OctSun1+33)=CalendarYear,MONTH(OctSun1+33)=10),OctSun1+33,""))</f>
        <v/>
      </c>
      <c r="AJ94" s="10" t="str">
        <f>IF(DAY(OctSun1)=1,IF(AND(YEAR(OctSun1+27)=CalendarYear,MONTH(OctSun1+27)=10),OctSun1+27,""),IF(AND(YEAR(OctSun1+34)=CalendarYear,MONTH(OctSun1+34)=10),OctSun1+34,""))</f>
        <v/>
      </c>
      <c r="AK94" s="10" t="str">
        <f>IF(DAY(OctSun1)=1,IF(AND(YEAR(OctSun1+28)=CalendarYear,MONTH(OctSun1+28)=10),OctSun1+28,""),IF(AND(YEAR(OctSun1+35)=CalendarYear,MONTH(OctSun1+35)=10),OctSun1+35,""))</f>
        <v/>
      </c>
      <c r="AL94" s="10" t="str">
        <f>IF(DAY(OctSun1)=1,IF(AND(YEAR(OctSun1+29)=CalendarYear,MONTH(OctSun1+29)=10),OctSun1+29,""),IF(AND(YEAR(OctSun1+36)=CalendarYear,MONTH(OctSun1+36)=10),OctSun1+36,""))</f>
        <v/>
      </c>
      <c r="AM94" s="11" t="str">
        <f>IF(DAY(OctSun1)=1,IF(AND(YEAR(OctSun1+30)=CalendarYear,MONTH(OctSun1+30)=10),OctSun1+30,""),IF(AND(YEAR(OctSun1+37)=CalendarYear,MONTH(OctSun1+37)=10),OctSun1+37,""))</f>
        <v/>
      </c>
    </row>
    <row r="95" spans="2:39" s="8" customFormat="1" ht="18.95" customHeight="1" x14ac:dyDescent="0.3">
      <c r="B95" s="48"/>
      <c r="C95" s="16" t="s">
        <v>4</v>
      </c>
      <c r="D95" s="9" t="s">
        <v>0</v>
      </c>
      <c r="E95" s="9" t="s">
        <v>5</v>
      </c>
      <c r="F95" s="9" t="s">
        <v>6</v>
      </c>
      <c r="G95" s="9" t="s">
        <v>7</v>
      </c>
      <c r="H95" s="9" t="s">
        <v>1</v>
      </c>
      <c r="I95" s="15" t="s">
        <v>2</v>
      </c>
      <c r="J95" s="16" t="s">
        <v>4</v>
      </c>
      <c r="K95" s="9" t="s">
        <v>0</v>
      </c>
      <c r="L95" s="9" t="s">
        <v>5</v>
      </c>
      <c r="M95" s="9" t="s">
        <v>6</v>
      </c>
      <c r="N95" s="9" t="s">
        <v>7</v>
      </c>
      <c r="O95" s="9" t="s">
        <v>1</v>
      </c>
      <c r="P95" s="15" t="s">
        <v>2</v>
      </c>
      <c r="Q95" s="16" t="s">
        <v>4</v>
      </c>
      <c r="R95" s="9" t="s">
        <v>0</v>
      </c>
      <c r="S95" s="9" t="s">
        <v>5</v>
      </c>
      <c r="T95" s="9" t="s">
        <v>6</v>
      </c>
      <c r="U95" s="9" t="s">
        <v>7</v>
      </c>
      <c r="V95" s="9" t="s">
        <v>1</v>
      </c>
      <c r="W95" s="15" t="s">
        <v>2</v>
      </c>
      <c r="X95" s="16" t="s">
        <v>4</v>
      </c>
      <c r="Y95" s="9" t="s">
        <v>0</v>
      </c>
      <c r="Z95" s="9" t="s">
        <v>5</v>
      </c>
      <c r="AA95" s="9" t="s">
        <v>6</v>
      </c>
      <c r="AB95" s="9" t="s">
        <v>7</v>
      </c>
      <c r="AC95" s="9" t="s">
        <v>1</v>
      </c>
      <c r="AD95" s="15" t="s">
        <v>2</v>
      </c>
      <c r="AE95" s="16" t="s">
        <v>4</v>
      </c>
      <c r="AF95" s="9" t="s">
        <v>0</v>
      </c>
      <c r="AG95" s="9" t="s">
        <v>5</v>
      </c>
      <c r="AH95" s="9" t="s">
        <v>6</v>
      </c>
      <c r="AI95" s="9" t="s">
        <v>7</v>
      </c>
      <c r="AJ95" s="9" t="s">
        <v>1</v>
      </c>
      <c r="AK95" s="15" t="s">
        <v>2</v>
      </c>
      <c r="AL95" s="16" t="s">
        <v>4</v>
      </c>
      <c r="AM95" s="12" t="s">
        <v>0</v>
      </c>
    </row>
    <row r="96" spans="2:39" ht="18.95" customHeight="1" x14ac:dyDescent="0.3">
      <c r="B96" s="24" t="s">
        <v>8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23"/>
      <c r="AE96" s="23"/>
      <c r="AF96" s="23"/>
      <c r="AG96" s="23"/>
      <c r="AH96" s="14"/>
      <c r="AI96" s="14"/>
      <c r="AJ96" s="14"/>
      <c r="AK96" s="22"/>
      <c r="AL96" s="22"/>
      <c r="AM96" s="22"/>
    </row>
    <row r="97" spans="2:39" ht="18.95" customHeight="1" thickBot="1" x14ac:dyDescent="0.35">
      <c r="B97" s="17" t="s">
        <v>12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22"/>
      <c r="AL97" s="22"/>
      <c r="AM97" s="22"/>
    </row>
    <row r="98" spans="2:39" ht="18.95" customHeight="1" thickBot="1" x14ac:dyDescent="0.35">
      <c r="B98" s="18" t="s">
        <v>13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22"/>
      <c r="AL98" s="22"/>
      <c r="AM98" s="22"/>
    </row>
    <row r="99" spans="2:39" ht="18.95" customHeight="1" thickBot="1" x14ac:dyDescent="0.35">
      <c r="B99" s="19" t="s">
        <v>14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22"/>
      <c r="AL99" s="22"/>
      <c r="AM99" s="22"/>
    </row>
    <row r="100" spans="2:39" ht="18.95" customHeight="1" thickBot="1" x14ac:dyDescent="0.35">
      <c r="B100" s="20" t="s">
        <v>15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31"/>
      <c r="AE100" s="31"/>
      <c r="AF100" s="31"/>
      <c r="AG100" s="31"/>
      <c r="AH100" s="14"/>
      <c r="AI100" s="14"/>
      <c r="AJ100" s="14"/>
      <c r="AK100" s="22"/>
      <c r="AL100" s="22"/>
      <c r="AM100" s="22"/>
    </row>
    <row r="101" spans="2:39" ht="18.95" customHeight="1" thickBot="1" x14ac:dyDescent="0.35">
      <c r="B101" s="25" t="s">
        <v>16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22"/>
      <c r="AL101" s="22"/>
      <c r="AM101" s="22"/>
    </row>
    <row r="102" spans="2:39" ht="18.95" customHeight="1" thickBot="1" x14ac:dyDescent="0.35">
      <c r="B102" s="21" t="s">
        <v>17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31"/>
      <c r="AE102" s="31"/>
      <c r="AF102" s="31"/>
      <c r="AG102" s="31"/>
      <c r="AH102" s="14"/>
      <c r="AI102" s="14"/>
      <c r="AJ102" s="14"/>
      <c r="AK102" s="22"/>
      <c r="AL102" s="22"/>
      <c r="AM102" s="22"/>
    </row>
    <row r="103" spans="2:39" ht="18.95" customHeight="1" x14ac:dyDescent="0.3">
      <c r="B103" s="37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6"/>
      <c r="AE103" s="36"/>
      <c r="AF103" s="36"/>
      <c r="AG103" s="36"/>
      <c r="AH103" s="35"/>
      <c r="AI103" s="35"/>
      <c r="AJ103" s="35"/>
      <c r="AK103" s="36"/>
      <c r="AL103" s="36"/>
      <c r="AM103" s="36"/>
    </row>
    <row r="104" spans="2:39" ht="12" customHeight="1" x14ac:dyDescent="0.3"/>
    <row r="105" spans="2:39" s="8" customFormat="1" ht="18.95" customHeight="1" x14ac:dyDescent="0.3">
      <c r="B105" s="47">
        <f>DATE(CalendarYear,11,1)</f>
        <v>45231</v>
      </c>
      <c r="C105" s="10" t="str">
        <f>IF(DAY(NovSun1)=1,"",IF(AND(YEAR(NovSun1+1)=CalendarYear,MONTH(NovSun1+1)=11),NovSun1+1,""))</f>
        <v/>
      </c>
      <c r="D105" s="10" t="str">
        <f>IF(DAY(NovSun1)=1,"",IF(AND(YEAR(NovSun1+2)=CalendarYear,MONTH(NovSun1+2)=11),NovSun1+2,""))</f>
        <v/>
      </c>
      <c r="E105" s="10" t="str">
        <f>IF(DAY(NovSun1)=1,"",IF(AND(YEAR(NovSun1+3)=CalendarYear,MONTH(NovSun1+3)=11),NovSun1+3,""))</f>
        <v/>
      </c>
      <c r="F105" s="10">
        <f>IF(DAY(NovSun1)=1,"",IF(AND(YEAR(NovSun1+4)=CalendarYear,MONTH(NovSun1+4)=11),NovSun1+4,""))</f>
        <v>45231</v>
      </c>
      <c r="G105" s="10">
        <f>IF(DAY(NovSun1)=1,"",IF(AND(YEAR(NovSun1+5)=CalendarYear,MONTH(NovSun1+5)=11),NovSun1+5,""))</f>
        <v>45232</v>
      </c>
      <c r="H105" s="10">
        <f>IF(DAY(NovSun1)=1,"",IF(AND(YEAR(NovSun1+6)=CalendarYear,MONTH(NovSun1+6)=11),NovSun1+6,""))</f>
        <v>45233</v>
      </c>
      <c r="I105" s="10">
        <f>IF(DAY(NovSun1)=1,IF(AND(YEAR(NovSun1)=CalendarYear,MONTH(NovSun1)=11),NovSun1,""),IF(AND(YEAR(NovSun1+7)=CalendarYear,MONTH(NovSun1+7)=11),NovSun1+7,""))</f>
        <v>45234</v>
      </c>
      <c r="J105" s="10">
        <f>IF(DAY(NovSun1)=1,IF(AND(YEAR(NovSun1+1)=CalendarYear,MONTH(NovSun1+1)=11),NovSun1+1,""),IF(AND(YEAR(NovSun1+8)=CalendarYear,MONTH(NovSun1+8)=11),NovSun1+8,""))</f>
        <v>45235</v>
      </c>
      <c r="K105" s="10">
        <f>IF(DAY(NovSun1)=1,IF(AND(YEAR(NovSun1+2)=CalendarYear,MONTH(NovSun1+2)=11),NovSun1+2,""),IF(AND(YEAR(NovSun1+9)=CalendarYear,MONTH(NovSun1+9)=11),NovSun1+9,""))</f>
        <v>45236</v>
      </c>
      <c r="L105" s="10">
        <f>IF(DAY(NovSun1)=1,IF(AND(YEAR(NovSun1+3)=CalendarYear,MONTH(NovSun1+3)=11),NovSun1+3,""),IF(AND(YEAR(NovSun1+10)=CalendarYear,MONTH(NovSun1+10)=11),NovSun1+10,""))</f>
        <v>45237</v>
      </c>
      <c r="M105" s="10">
        <f>IF(DAY(NovSun1)=1,IF(AND(YEAR(NovSun1+4)=CalendarYear,MONTH(NovSun1+4)=11),NovSun1+4,""),IF(AND(YEAR(NovSun1+11)=CalendarYear,MONTH(NovSun1+11)=11),NovSun1+11,""))</f>
        <v>45238</v>
      </c>
      <c r="N105" s="10">
        <f>IF(DAY(NovSun1)=1,IF(AND(YEAR(NovSun1+5)=CalendarYear,MONTH(NovSun1+5)=11),NovSun1+5,""),IF(AND(YEAR(NovSun1+12)=CalendarYear,MONTH(NovSun1+12)=11),NovSun1+12,""))</f>
        <v>45239</v>
      </c>
      <c r="O105" s="10">
        <f>IF(DAY(NovSun1)=1,IF(AND(YEAR(NovSun1+6)=CalendarYear,MONTH(NovSun1+6)=11),NovSun1+6,""),IF(AND(YEAR(NovSun1+13)=CalendarYear,MONTH(NovSun1+13)=11),NovSun1+13,""))</f>
        <v>45240</v>
      </c>
      <c r="P105" s="10">
        <f>IF(DAY(NovSun1)=1,IF(AND(YEAR(NovSun1+7)=CalendarYear,MONTH(NovSun1+7)=11),NovSun1+7,""),IF(AND(YEAR(NovSun1+14)=CalendarYear,MONTH(NovSun1+14)=11),NovSun1+14,""))</f>
        <v>45241</v>
      </c>
      <c r="Q105" s="10">
        <f>IF(DAY(NovSun1)=1,IF(AND(YEAR(NovSun1+8)=CalendarYear,MONTH(NovSun1+8)=11),NovSun1+8,""),IF(AND(YEAR(NovSun1+15)=CalendarYear,MONTH(NovSun1+15)=11),NovSun1+15,""))</f>
        <v>45242</v>
      </c>
      <c r="R105" s="10">
        <f>IF(DAY(NovSun1)=1,IF(AND(YEAR(NovSun1+9)=CalendarYear,MONTH(NovSun1+9)=11),NovSun1+9,""),IF(AND(YEAR(NovSun1+16)=CalendarYear,MONTH(NovSun1+16)=11),NovSun1+16,""))</f>
        <v>45243</v>
      </c>
      <c r="S105" s="10">
        <f>IF(DAY(NovSun1)=1,IF(AND(YEAR(NovSun1+10)=CalendarYear,MONTH(NovSun1+10)=11),NovSun1+10,""),IF(AND(YEAR(NovSun1+17)=CalendarYear,MONTH(NovSun1+17)=11),NovSun1+17,""))</f>
        <v>45244</v>
      </c>
      <c r="T105" s="10">
        <f>IF(DAY(NovSun1)=1,IF(AND(YEAR(NovSun1+11)=CalendarYear,MONTH(NovSun1+11)=11),NovSun1+11,""),IF(AND(YEAR(NovSun1+18)=CalendarYear,MONTH(NovSun1+18)=11),NovSun1+18,""))</f>
        <v>45245</v>
      </c>
      <c r="U105" s="10">
        <f>IF(DAY(NovSun1)=1,IF(AND(YEAR(NovSun1+12)=CalendarYear,MONTH(NovSun1+12)=11),NovSun1+12,""),IF(AND(YEAR(NovSun1+19)=CalendarYear,MONTH(NovSun1+19)=11),NovSun1+19,""))</f>
        <v>45246</v>
      </c>
      <c r="V105" s="10">
        <f>IF(DAY(NovSun1)=1,IF(AND(YEAR(NovSun1+13)=CalendarYear,MONTH(NovSun1+13)=11),NovSun1+13,""),IF(AND(YEAR(NovSun1+20)=CalendarYear,MONTH(NovSun1+20)=11),NovSun1+20,""))</f>
        <v>45247</v>
      </c>
      <c r="W105" s="10">
        <f>IF(DAY(NovSun1)=1,IF(AND(YEAR(NovSun1+14)=CalendarYear,MONTH(NovSun1+14)=11),NovSun1+14,""),IF(AND(YEAR(NovSun1+21)=CalendarYear,MONTH(NovSun1+21)=11),NovSun1+21,""))</f>
        <v>45248</v>
      </c>
      <c r="X105" s="10">
        <f>IF(DAY(NovSun1)=1,IF(AND(YEAR(NovSun1+15)=CalendarYear,MONTH(NovSun1+15)=11),NovSun1+15,""),IF(AND(YEAR(NovSun1+22)=CalendarYear,MONTH(NovSun1+22)=11),NovSun1+22,""))</f>
        <v>45249</v>
      </c>
      <c r="Y105" s="10">
        <f>IF(DAY(NovSun1)=1,IF(AND(YEAR(NovSun1+16)=CalendarYear,MONTH(NovSun1+16)=11),NovSun1+16,""),IF(AND(YEAR(NovSun1+23)=CalendarYear,MONTH(NovSun1+23)=11),NovSun1+23,""))</f>
        <v>45250</v>
      </c>
      <c r="Z105" s="10">
        <f>IF(DAY(NovSun1)=1,IF(AND(YEAR(NovSun1+17)=CalendarYear,MONTH(NovSun1+17)=11),NovSun1+17,""),IF(AND(YEAR(NovSun1+24)=CalendarYear,MONTH(NovSun1+24)=11),NovSun1+24,""))</f>
        <v>45251</v>
      </c>
      <c r="AA105" s="10">
        <f>IF(DAY(NovSun1)=1,IF(AND(YEAR(NovSun1+18)=CalendarYear,MONTH(NovSun1+18)=11),NovSun1+18,""),IF(AND(YEAR(NovSun1+25)=CalendarYear,MONTH(NovSun1+25)=11),NovSun1+25,""))</f>
        <v>45252</v>
      </c>
      <c r="AB105" s="10">
        <f>IF(DAY(NovSun1)=1,IF(AND(YEAR(NovSun1+19)=CalendarYear,MONTH(NovSun1+19)=11),NovSun1+19,""),IF(AND(YEAR(NovSun1+26)=CalendarYear,MONTH(NovSun1+26)=11),NovSun1+26,""))</f>
        <v>45253</v>
      </c>
      <c r="AC105" s="10">
        <f>IF(DAY(NovSun1)=1,IF(AND(YEAR(NovSun1+20)=CalendarYear,MONTH(NovSun1+20)=11),NovSun1+20,""),IF(AND(YEAR(NovSun1+27)=CalendarYear,MONTH(NovSun1+27)=11),NovSun1+27,""))</f>
        <v>45254</v>
      </c>
      <c r="AD105" s="10">
        <f>IF(DAY(NovSun1)=1,IF(AND(YEAR(NovSun1+21)=CalendarYear,MONTH(NovSun1+21)=11),NovSun1+21,""),IF(AND(YEAR(NovSun1+28)=CalendarYear,MONTH(NovSun1+28)=11),NovSun1+28,""))</f>
        <v>45255</v>
      </c>
      <c r="AE105" s="10">
        <f>IF(DAY(NovSun1)=1,IF(AND(YEAR(NovSun1+22)=CalendarYear,MONTH(NovSun1+22)=11),NovSun1+22,""),IF(AND(YEAR(NovSun1+29)=CalendarYear,MONTH(NovSun1+29)=11),NovSun1+29,""))</f>
        <v>45256</v>
      </c>
      <c r="AF105" s="10">
        <f>IF(DAY(NovSun1)=1,IF(AND(YEAR(NovSun1+23)=CalendarYear,MONTH(NovSun1+23)=11),NovSun1+23,""),IF(AND(YEAR(NovSun1+30)=CalendarYear,MONTH(NovSun1+30)=11),NovSun1+30,""))</f>
        <v>45257</v>
      </c>
      <c r="AG105" s="10">
        <f>IF(DAY(NovSun1)=1,IF(AND(YEAR(NovSun1+24)=CalendarYear,MONTH(NovSun1+24)=11),NovSun1+24,""),IF(AND(YEAR(NovSun1+31)=CalendarYear,MONTH(NovSun1+31)=11),NovSun1+31,""))</f>
        <v>45258</v>
      </c>
      <c r="AH105" s="10">
        <f>IF(DAY(NovSun1)=1,IF(AND(YEAR(NovSun1+25)=CalendarYear,MONTH(NovSun1+25)=11),NovSun1+25,""),IF(AND(YEAR(NovSun1+32)=CalendarYear,MONTH(NovSun1+32)=11),NovSun1+32,""))</f>
        <v>45259</v>
      </c>
      <c r="AI105" s="10">
        <f>IF(DAY(NovSun1)=1,IF(AND(YEAR(NovSun1+26)=CalendarYear,MONTH(NovSun1+26)=11),NovSun1+26,""),IF(AND(YEAR(NovSun1+33)=CalendarYear,MONTH(NovSun1+33)=11),NovSun1+33,""))</f>
        <v>45260</v>
      </c>
      <c r="AJ105" s="10" t="str">
        <f>IF(DAY(NovSun1)=1,IF(AND(YEAR(NovSun1+27)=CalendarYear,MONTH(NovSun1+27)=11),NovSun1+27,""),IF(AND(YEAR(NovSun1+34)=CalendarYear,MONTH(NovSun1+34)=11),NovSun1+34,""))</f>
        <v/>
      </c>
      <c r="AK105" s="10" t="str">
        <f>IF(DAY(NovSun1)=1,IF(AND(YEAR(NovSun1+28)=CalendarYear,MONTH(NovSun1+28)=11),NovSun1+28,""),IF(AND(YEAR(NovSun1+35)=CalendarYear,MONTH(NovSun1+35)=11),NovSun1+35,""))</f>
        <v/>
      </c>
      <c r="AL105" s="10" t="str">
        <f>IF(DAY(NovSun1)=1,IF(AND(YEAR(NovSun1+29)=CalendarYear,MONTH(NovSun1+29)=11),NovSun1+29,""),IF(AND(YEAR(NovSun1+36)=CalendarYear,MONTH(NovSun1+36)=11),NovSun1+36,""))</f>
        <v/>
      </c>
      <c r="AM105" s="11" t="str">
        <f>IF(DAY(NovSun1)=1,IF(AND(YEAR(NovSun1+30)=CalendarYear,MONTH(NovSun1+30)=11),NovSun1+30,""),IF(AND(YEAR(NovSun1+37)=CalendarYear,MONTH(NovSun1+37)=11),NovSun1+37,""))</f>
        <v/>
      </c>
    </row>
    <row r="106" spans="2:39" s="8" customFormat="1" ht="18.95" customHeight="1" x14ac:dyDescent="0.3">
      <c r="B106" s="48"/>
      <c r="C106" s="16" t="s">
        <v>4</v>
      </c>
      <c r="D106" s="9" t="s">
        <v>0</v>
      </c>
      <c r="E106" s="9" t="s">
        <v>5</v>
      </c>
      <c r="F106" s="9" t="s">
        <v>6</v>
      </c>
      <c r="G106" s="9" t="s">
        <v>7</v>
      </c>
      <c r="H106" s="9" t="s">
        <v>1</v>
      </c>
      <c r="I106" s="15" t="s">
        <v>2</v>
      </c>
      <c r="J106" s="16" t="s">
        <v>4</v>
      </c>
      <c r="K106" s="9" t="s">
        <v>0</v>
      </c>
      <c r="L106" s="9" t="s">
        <v>5</v>
      </c>
      <c r="M106" s="9" t="s">
        <v>6</v>
      </c>
      <c r="N106" s="9" t="s">
        <v>7</v>
      </c>
      <c r="O106" s="9" t="s">
        <v>1</v>
      </c>
      <c r="P106" s="15" t="s">
        <v>2</v>
      </c>
      <c r="Q106" s="16" t="s">
        <v>4</v>
      </c>
      <c r="R106" s="9" t="s">
        <v>0</v>
      </c>
      <c r="S106" s="9" t="s">
        <v>5</v>
      </c>
      <c r="T106" s="9" t="s">
        <v>6</v>
      </c>
      <c r="U106" s="9" t="s">
        <v>7</v>
      </c>
      <c r="V106" s="9" t="s">
        <v>1</v>
      </c>
      <c r="W106" s="15" t="s">
        <v>2</v>
      </c>
      <c r="X106" s="16" t="s">
        <v>4</v>
      </c>
      <c r="Y106" s="9" t="s">
        <v>0</v>
      </c>
      <c r="Z106" s="9" t="s">
        <v>5</v>
      </c>
      <c r="AA106" s="9" t="s">
        <v>6</v>
      </c>
      <c r="AB106" s="9" t="s">
        <v>7</v>
      </c>
      <c r="AC106" s="9" t="s">
        <v>1</v>
      </c>
      <c r="AD106" s="15" t="s">
        <v>2</v>
      </c>
      <c r="AE106" s="16" t="s">
        <v>4</v>
      </c>
      <c r="AF106" s="9" t="s">
        <v>0</v>
      </c>
      <c r="AG106" s="9" t="s">
        <v>5</v>
      </c>
      <c r="AH106" s="9" t="s">
        <v>6</v>
      </c>
      <c r="AI106" s="9" t="s">
        <v>7</v>
      </c>
      <c r="AJ106" s="9" t="s">
        <v>1</v>
      </c>
      <c r="AK106" s="15" t="s">
        <v>2</v>
      </c>
      <c r="AL106" s="16" t="s">
        <v>4</v>
      </c>
      <c r="AM106" s="12" t="s">
        <v>0</v>
      </c>
    </row>
    <row r="107" spans="2:39" ht="18.95" customHeight="1" x14ac:dyDescent="0.3">
      <c r="B107" s="24" t="s">
        <v>8</v>
      </c>
      <c r="C107" s="14"/>
      <c r="D107" s="22"/>
      <c r="E107" s="22"/>
      <c r="F107" s="23"/>
      <c r="G107" s="23"/>
      <c r="H107" s="23"/>
      <c r="I107" s="23"/>
      <c r="J107" s="23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2:39" ht="18.95" customHeight="1" thickBot="1" x14ac:dyDescent="0.35">
      <c r="B108" s="17" t="s">
        <v>12</v>
      </c>
      <c r="C108" s="14"/>
      <c r="D108" s="22"/>
      <c r="E108" s="22"/>
      <c r="F108" s="22"/>
      <c r="G108" s="40"/>
      <c r="H108" s="40"/>
      <c r="I108" s="40"/>
      <c r="J108" s="40"/>
      <c r="K108" s="2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2:39" ht="18.95" customHeight="1" thickBot="1" x14ac:dyDescent="0.35">
      <c r="B109" s="18" t="s">
        <v>13</v>
      </c>
      <c r="C109" s="14"/>
      <c r="D109" s="22"/>
      <c r="E109" s="22"/>
      <c r="F109" s="22"/>
      <c r="G109" s="22"/>
      <c r="H109" s="22"/>
      <c r="I109" s="22"/>
      <c r="J109" s="22"/>
      <c r="K109" s="22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2:39" ht="18.95" customHeight="1" thickBot="1" x14ac:dyDescent="0.35">
      <c r="B110" s="19" t="s">
        <v>14</v>
      </c>
      <c r="C110" s="14"/>
      <c r="D110" s="22"/>
      <c r="E110" s="22"/>
      <c r="F110" s="22"/>
      <c r="G110" s="22"/>
      <c r="H110" s="22"/>
      <c r="I110" s="22"/>
      <c r="J110" s="22"/>
      <c r="K110" s="22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2:39" ht="18.95" customHeight="1" thickBot="1" x14ac:dyDescent="0.35">
      <c r="B111" s="20" t="s">
        <v>15</v>
      </c>
      <c r="C111" s="14"/>
      <c r="D111" s="22"/>
      <c r="E111" s="22"/>
      <c r="F111" s="31"/>
      <c r="G111" s="40"/>
      <c r="H111" s="40"/>
      <c r="I111" s="40"/>
      <c r="J111" s="40"/>
      <c r="K111" s="22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2:39" ht="18.95" customHeight="1" thickBot="1" x14ac:dyDescent="0.35">
      <c r="B112" s="25" t="s">
        <v>16</v>
      </c>
      <c r="C112" s="14"/>
      <c r="D112" s="22"/>
      <c r="E112" s="22"/>
      <c r="F112" s="22"/>
      <c r="G112" s="22"/>
      <c r="H112" s="22"/>
      <c r="I112" s="22"/>
      <c r="J112" s="22"/>
      <c r="K112" s="22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2:39" ht="18.95" customHeight="1" thickBot="1" x14ac:dyDescent="0.35">
      <c r="B113" s="21" t="s">
        <v>17</v>
      </c>
      <c r="C113" s="14"/>
      <c r="D113" s="22"/>
      <c r="E113" s="22"/>
      <c r="F113" s="38"/>
      <c r="G113" s="39"/>
      <c r="H113" s="39"/>
      <c r="I113" s="39"/>
      <c r="J113" s="39"/>
      <c r="K113" s="22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2:39" ht="12" customHeight="1" x14ac:dyDescent="0.3"/>
    <row r="115" spans="2:39" s="8" customFormat="1" ht="18.95" customHeight="1" x14ac:dyDescent="0.3">
      <c r="B115" s="47">
        <f>DATE(CalendarYear,12,1)</f>
        <v>45261</v>
      </c>
      <c r="C115" s="10" t="str">
        <f>IF(DAY(DecSun1)=1,"",IF(AND(YEAR(DecSun1+1)=CalendarYear,MONTH(DecSun1+1)=12),DecSun1+1,""))</f>
        <v/>
      </c>
      <c r="D115" s="10" t="str">
        <f>IF(DAY(DecSun1)=1,"",IF(AND(YEAR(DecSun1+2)=CalendarYear,MONTH(DecSun1+2)=12),DecSun1+2,""))</f>
        <v/>
      </c>
      <c r="E115" s="10" t="str">
        <f>IF(DAY(DecSun1)=1,"",IF(AND(YEAR(DecSun1+3)=CalendarYear,MONTH(DecSun1+3)=12),DecSun1+3,""))</f>
        <v/>
      </c>
      <c r="F115" s="10" t="str">
        <f>IF(DAY(DecSun1)=1,"",IF(AND(YEAR(DecSun1+4)=CalendarYear,MONTH(DecSun1+4)=12),DecSun1+4,""))</f>
        <v/>
      </c>
      <c r="G115" s="10" t="str">
        <f>IF(DAY(DecSun1)=1,"",IF(AND(YEAR(DecSun1+5)=CalendarYear,MONTH(DecSun1+5)=12),DecSun1+5,""))</f>
        <v/>
      </c>
      <c r="H115" s="10">
        <f>IF(DAY(DecSun1)=1,"",IF(AND(YEAR(DecSun1+6)=CalendarYear,MONTH(DecSun1+6)=12),DecSun1+6,""))</f>
        <v>45261</v>
      </c>
      <c r="I115" s="10">
        <f>IF(DAY(DecSun1)=1,IF(AND(YEAR(DecSun1)=CalendarYear,MONTH(DecSun1)=12),DecSun1,""),IF(AND(YEAR(DecSun1+7)=CalendarYear,MONTH(DecSun1+7)=12),DecSun1+7,""))</f>
        <v>45262</v>
      </c>
      <c r="J115" s="10">
        <f>IF(DAY(DecSun1)=1,IF(AND(YEAR(DecSun1+1)=CalendarYear,MONTH(DecSun1+1)=12),DecSun1+1,""),IF(AND(YEAR(DecSun1+8)=CalendarYear,MONTH(DecSun1+8)=12),DecSun1+8,""))</f>
        <v>45263</v>
      </c>
      <c r="K115" s="10">
        <f>IF(DAY(DecSun1)=1,IF(AND(YEAR(DecSun1+2)=CalendarYear,MONTH(DecSun1+2)=12),DecSun1+2,""),IF(AND(YEAR(DecSun1+9)=CalendarYear,MONTH(DecSun1+9)=12),DecSun1+9,""))</f>
        <v>45264</v>
      </c>
      <c r="L115" s="10">
        <f>IF(DAY(DecSun1)=1,IF(AND(YEAR(DecSun1+3)=CalendarYear,MONTH(DecSun1+3)=12),DecSun1+3,""),IF(AND(YEAR(DecSun1+10)=CalendarYear,MONTH(DecSun1+10)=12),DecSun1+10,""))</f>
        <v>45265</v>
      </c>
      <c r="M115" s="10">
        <f>IF(DAY(DecSun1)=1,IF(AND(YEAR(DecSun1+4)=CalendarYear,MONTH(DecSun1+4)=12),DecSun1+4,""),IF(AND(YEAR(DecSun1+11)=CalendarYear,MONTH(DecSun1+11)=12),DecSun1+11,""))</f>
        <v>45266</v>
      </c>
      <c r="N115" s="10">
        <f>IF(DAY(DecSun1)=1,IF(AND(YEAR(DecSun1+5)=CalendarYear,MONTH(DecSun1+5)=12),DecSun1+5,""),IF(AND(YEAR(DecSun1+12)=CalendarYear,MONTH(DecSun1+12)=12),DecSun1+12,""))</f>
        <v>45267</v>
      </c>
      <c r="O115" s="10">
        <f>IF(DAY(DecSun1)=1,IF(AND(YEAR(DecSun1+6)=CalendarYear,MONTH(DecSun1+6)=12),DecSun1+6,""),IF(AND(YEAR(DecSun1+13)=CalendarYear,MONTH(DecSun1+13)=12),DecSun1+13,""))</f>
        <v>45268</v>
      </c>
      <c r="P115" s="10">
        <f>IF(DAY(DecSun1)=1,IF(AND(YEAR(DecSun1+7)=CalendarYear,MONTH(DecSun1+7)=12),DecSun1+7,""),IF(AND(YEAR(DecSun1+14)=CalendarYear,MONTH(DecSun1+14)=12),DecSun1+14,""))</f>
        <v>45269</v>
      </c>
      <c r="Q115" s="10">
        <f>IF(DAY(DecSun1)=1,IF(AND(YEAR(DecSun1+8)=CalendarYear,MONTH(DecSun1+8)=12),DecSun1+8,""),IF(AND(YEAR(DecSun1+15)=CalendarYear,MONTH(DecSun1+15)=12),DecSun1+15,""))</f>
        <v>45270</v>
      </c>
      <c r="R115" s="10">
        <f>IF(DAY(DecSun1)=1,IF(AND(YEAR(DecSun1+9)=CalendarYear,MONTH(DecSun1+9)=12),DecSun1+9,""),IF(AND(YEAR(DecSun1+16)=CalendarYear,MONTH(DecSun1+16)=12),DecSun1+16,""))</f>
        <v>45271</v>
      </c>
      <c r="S115" s="10">
        <f>IF(DAY(DecSun1)=1,IF(AND(YEAR(DecSun1+10)=CalendarYear,MONTH(DecSun1+10)=12),DecSun1+10,""),IF(AND(YEAR(DecSun1+17)=CalendarYear,MONTH(DecSun1+17)=12),DecSun1+17,""))</f>
        <v>45272</v>
      </c>
      <c r="T115" s="10">
        <f>IF(DAY(DecSun1)=1,IF(AND(YEAR(DecSun1+11)=CalendarYear,MONTH(DecSun1+11)=12),DecSun1+11,""),IF(AND(YEAR(DecSun1+18)=CalendarYear,MONTH(DecSun1+18)=12),DecSun1+18,""))</f>
        <v>45273</v>
      </c>
      <c r="U115" s="10">
        <f>IF(DAY(DecSun1)=1,IF(AND(YEAR(DecSun1+12)=CalendarYear,MONTH(DecSun1+12)=12),DecSun1+12,""),IF(AND(YEAR(DecSun1+19)=CalendarYear,MONTH(DecSun1+19)=12),DecSun1+19,""))</f>
        <v>45274</v>
      </c>
      <c r="V115" s="10">
        <f>IF(DAY(DecSun1)=1,IF(AND(YEAR(DecSun1+13)=CalendarYear,MONTH(DecSun1+13)=12),DecSun1+13,""),IF(AND(YEAR(DecSun1+20)=CalendarYear,MONTH(DecSun1+20)=12),DecSun1+20,""))</f>
        <v>45275</v>
      </c>
      <c r="W115" s="10">
        <f>IF(DAY(DecSun1)=1,IF(AND(YEAR(DecSun1+14)=CalendarYear,MONTH(DecSun1+14)=12),DecSun1+14,""),IF(AND(YEAR(DecSun1+21)=CalendarYear,MONTH(DecSun1+21)=12),DecSun1+21,""))</f>
        <v>45276</v>
      </c>
      <c r="X115" s="10">
        <f>IF(DAY(DecSun1)=1,IF(AND(YEAR(DecSun1+15)=CalendarYear,MONTH(DecSun1+15)=12),DecSun1+15,""),IF(AND(YEAR(DecSun1+22)=CalendarYear,MONTH(DecSun1+22)=12),DecSun1+22,""))</f>
        <v>45277</v>
      </c>
      <c r="Y115" s="10">
        <f>IF(DAY(DecSun1)=1,IF(AND(YEAR(DecSun1+16)=CalendarYear,MONTH(DecSun1+16)=12),DecSun1+16,""),IF(AND(YEAR(DecSun1+23)=CalendarYear,MONTH(DecSun1+23)=12),DecSun1+23,""))</f>
        <v>45278</v>
      </c>
      <c r="Z115" s="10">
        <f>IF(DAY(DecSun1)=1,IF(AND(YEAR(DecSun1+17)=CalendarYear,MONTH(DecSun1+17)=12),DecSun1+17,""),IF(AND(YEAR(DecSun1+24)=CalendarYear,MONTH(DecSun1+24)=12),DecSun1+24,""))</f>
        <v>45279</v>
      </c>
      <c r="AA115" s="10">
        <f>IF(DAY(DecSun1)=1,IF(AND(YEAR(DecSun1+18)=CalendarYear,MONTH(DecSun1+18)=12),DecSun1+18,""),IF(AND(YEAR(DecSun1+25)=CalendarYear,MONTH(DecSun1+25)=12),DecSun1+25,""))</f>
        <v>45280</v>
      </c>
      <c r="AB115" s="10">
        <f>IF(DAY(DecSun1)=1,IF(AND(YEAR(DecSun1+19)=CalendarYear,MONTH(DecSun1+19)=12),DecSun1+19,""),IF(AND(YEAR(DecSun1+26)=CalendarYear,MONTH(DecSun1+26)=12),DecSun1+26,""))</f>
        <v>45281</v>
      </c>
      <c r="AC115" s="10">
        <f>IF(DAY(DecSun1)=1,IF(AND(YEAR(DecSun1+20)=CalendarYear,MONTH(DecSun1+20)=12),DecSun1+20,""),IF(AND(YEAR(DecSun1+27)=CalendarYear,MONTH(DecSun1+27)=12),DecSun1+27,""))</f>
        <v>45282</v>
      </c>
      <c r="AD115" s="10">
        <f>IF(DAY(DecSun1)=1,IF(AND(YEAR(DecSun1+21)=CalendarYear,MONTH(DecSun1+21)=12),DecSun1+21,""),IF(AND(YEAR(DecSun1+28)=CalendarYear,MONTH(DecSun1+28)=12),DecSun1+28,""))</f>
        <v>45283</v>
      </c>
      <c r="AE115" s="10">
        <f>IF(DAY(DecSun1)=1,IF(AND(YEAR(DecSun1+22)=CalendarYear,MONTH(DecSun1+22)=12),DecSun1+22,""),IF(AND(YEAR(DecSun1+29)=CalendarYear,MONTH(DecSun1+29)=12),DecSun1+29,""))</f>
        <v>45284</v>
      </c>
      <c r="AF115" s="10">
        <f>IF(DAY(DecSun1)=1,IF(AND(YEAR(DecSun1+23)=CalendarYear,MONTH(DecSun1+23)=12),DecSun1+23,""),IF(AND(YEAR(DecSun1+30)=CalendarYear,MONTH(DecSun1+30)=12),DecSun1+30,""))</f>
        <v>45285</v>
      </c>
      <c r="AG115" s="10">
        <f>IF(DAY(DecSun1)=1,IF(AND(YEAR(DecSun1+24)=CalendarYear,MONTH(DecSun1+24)=12),DecSun1+24,""),IF(AND(YEAR(DecSun1+31)=CalendarYear,MONTH(DecSun1+31)=12),DecSun1+31,""))</f>
        <v>45286</v>
      </c>
      <c r="AH115" s="10">
        <f>IF(DAY(DecSun1)=1,IF(AND(YEAR(DecSun1+25)=CalendarYear,MONTH(DecSun1+25)=12),DecSun1+25,""),IF(AND(YEAR(DecSun1+32)=CalendarYear,MONTH(DecSun1+32)=12),DecSun1+32,""))</f>
        <v>45287</v>
      </c>
      <c r="AI115" s="10">
        <f>IF(DAY(DecSun1)=1,IF(AND(YEAR(DecSun1+26)=CalendarYear,MONTH(DecSun1+26)=12),DecSun1+26,""),IF(AND(YEAR(DecSun1+33)=CalendarYear,MONTH(DecSun1+33)=12),DecSun1+33,""))</f>
        <v>45288</v>
      </c>
      <c r="AJ115" s="10">
        <f>IF(DAY(DecSun1)=1,IF(AND(YEAR(DecSun1+27)=CalendarYear,MONTH(DecSun1+27)=12),DecSun1+27,""),IF(AND(YEAR(DecSun1+34)=CalendarYear,MONTH(DecSun1+34)=12),DecSun1+34,""))</f>
        <v>45289</v>
      </c>
      <c r="AK115" s="10">
        <f>IF(DAY(DecSun1)=1,IF(AND(YEAR(DecSun1+28)=CalendarYear,MONTH(DecSun1+28)=12),DecSun1+28,""),IF(AND(YEAR(DecSun1+35)=CalendarYear,MONTH(DecSun1+35)=12),DecSun1+35,""))</f>
        <v>45290</v>
      </c>
      <c r="AL115" s="10">
        <f>IF(DAY(DecSun1)=1,IF(AND(YEAR(DecSun1+29)=CalendarYear,MONTH(DecSun1+29)=12),DecSun1+29,""),IF(AND(YEAR(DecSun1+36)=CalendarYear,MONTH(DecSun1+36)=12),DecSun1+36,""))</f>
        <v>45291</v>
      </c>
      <c r="AM115" s="11" t="str">
        <f>IF(DAY(DecSun1)=1,IF(AND(YEAR(DecSun1+30)=CalendarYear,MONTH(DecSun1+30)=12),DecSun1+30,""),IF(AND(YEAR(DecSun1+37)=CalendarYear,MONTH(DecSun1+37)=12),DecSun1+37,""))</f>
        <v/>
      </c>
    </row>
    <row r="116" spans="2:39" s="8" customFormat="1" ht="18.95" customHeight="1" x14ac:dyDescent="0.3">
      <c r="B116" s="48"/>
      <c r="C116" s="16" t="s">
        <v>4</v>
      </c>
      <c r="D116" s="9" t="s">
        <v>0</v>
      </c>
      <c r="E116" s="9" t="s">
        <v>5</v>
      </c>
      <c r="F116" s="9" t="s">
        <v>6</v>
      </c>
      <c r="G116" s="9" t="s">
        <v>7</v>
      </c>
      <c r="H116" s="9" t="s">
        <v>1</v>
      </c>
      <c r="I116" s="15" t="s">
        <v>2</v>
      </c>
      <c r="J116" s="16" t="s">
        <v>4</v>
      </c>
      <c r="K116" s="9" t="s">
        <v>0</v>
      </c>
      <c r="L116" s="9" t="s">
        <v>5</v>
      </c>
      <c r="M116" s="9" t="s">
        <v>6</v>
      </c>
      <c r="N116" s="9" t="s">
        <v>7</v>
      </c>
      <c r="O116" s="9" t="s">
        <v>1</v>
      </c>
      <c r="P116" s="15" t="s">
        <v>2</v>
      </c>
      <c r="Q116" s="16" t="s">
        <v>4</v>
      </c>
      <c r="R116" s="9" t="s">
        <v>0</v>
      </c>
      <c r="S116" s="9" t="s">
        <v>5</v>
      </c>
      <c r="T116" s="9" t="s">
        <v>6</v>
      </c>
      <c r="U116" s="9" t="s">
        <v>7</v>
      </c>
      <c r="V116" s="9" t="s">
        <v>1</v>
      </c>
      <c r="W116" s="15" t="s">
        <v>2</v>
      </c>
      <c r="X116" s="16" t="s">
        <v>4</v>
      </c>
      <c r="Y116" s="9" t="s">
        <v>0</v>
      </c>
      <c r="Z116" s="9" t="s">
        <v>5</v>
      </c>
      <c r="AA116" s="9" t="s">
        <v>6</v>
      </c>
      <c r="AB116" s="9" t="s">
        <v>7</v>
      </c>
      <c r="AC116" s="9" t="s">
        <v>1</v>
      </c>
      <c r="AD116" s="15" t="s">
        <v>2</v>
      </c>
      <c r="AE116" s="16" t="s">
        <v>4</v>
      </c>
      <c r="AF116" s="9" t="s">
        <v>0</v>
      </c>
      <c r="AG116" s="9" t="s">
        <v>5</v>
      </c>
      <c r="AH116" s="9" t="s">
        <v>6</v>
      </c>
      <c r="AI116" s="9" t="s">
        <v>7</v>
      </c>
      <c r="AJ116" s="9" t="s">
        <v>1</v>
      </c>
      <c r="AK116" s="15" t="s">
        <v>2</v>
      </c>
      <c r="AL116" s="16" t="s">
        <v>4</v>
      </c>
      <c r="AM116" s="12" t="s">
        <v>0</v>
      </c>
    </row>
    <row r="117" spans="2:39" ht="18.95" customHeight="1" x14ac:dyDescent="0.3">
      <c r="B117" s="24" t="s">
        <v>8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22"/>
      <c r="AD117" s="23"/>
      <c r="AE117" s="23"/>
      <c r="AF117" s="23"/>
      <c r="AG117" s="23"/>
      <c r="AH117" s="23"/>
      <c r="AI117" s="23"/>
      <c r="AJ117" s="23"/>
      <c r="AK117" s="23"/>
      <c r="AL117" s="23"/>
      <c r="AM117" s="14"/>
    </row>
    <row r="118" spans="2:39" ht="18.95" customHeight="1" thickBot="1" x14ac:dyDescent="0.35">
      <c r="B118" s="17" t="s">
        <v>12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2:39" ht="18.95" customHeight="1" thickBot="1" x14ac:dyDescent="0.35">
      <c r="B119" s="18" t="s">
        <v>13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2:39" ht="18.95" customHeight="1" thickBot="1" x14ac:dyDescent="0.35">
      <c r="B120" s="19" t="s">
        <v>14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2:39" ht="18.95" customHeight="1" thickBot="1" x14ac:dyDescent="0.35">
      <c r="B121" s="20" t="s">
        <v>15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2:39" ht="18.95" customHeight="1" thickBot="1" x14ac:dyDescent="0.35">
      <c r="B122" s="25" t="s">
        <v>16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46"/>
      <c r="AI122" s="46"/>
      <c r="AJ122" s="46"/>
      <c r="AK122" s="14"/>
      <c r="AL122" s="14"/>
      <c r="AM122" s="14"/>
    </row>
    <row r="123" spans="2:39" ht="18.95" customHeight="1" thickBot="1" x14ac:dyDescent="0.35">
      <c r="B123" s="21" t="s">
        <v>17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</sheetData>
  <mergeCells count="13">
    <mergeCell ref="B94:B95"/>
    <mergeCell ref="B105:B106"/>
    <mergeCell ref="B115:B116"/>
    <mergeCell ref="B44:B45"/>
    <mergeCell ref="B54:B55"/>
    <mergeCell ref="B64:B65"/>
    <mergeCell ref="B74:B75"/>
    <mergeCell ref="B84:B85"/>
    <mergeCell ref="B4:B5"/>
    <mergeCell ref="B14:B15"/>
    <mergeCell ref="B24:B25"/>
    <mergeCell ref="B34:B35"/>
    <mergeCell ref="AH1:AM1"/>
  </mergeCells>
  <conditionalFormatting sqref="C4:AM4 C14:AM14 C24:AM24 C34:AM34 C44:AM44 C54:AM54 C64:AM64 C74:AM74 C84:AM84 C94:AM94 C105:AM105 C115:AM115">
    <cfRule type="expression" dxfId="13" priority="42">
      <formula>NOT(ISNUMBER(C4))</formula>
    </cfRule>
  </conditionalFormatting>
  <conditionalFormatting sqref="C26:AM32 C36:AM39 C46:AM52 C56:AM62 C66:AM72 C76:AM82 C86:AM92 C96:AM103 C107:AM113 C117:AM123 C16:AM22 C6:AM12">
    <cfRule type="cellIs" dxfId="12" priority="38" stopIfTrue="1" operator="equal">
      <formula>1</formula>
    </cfRule>
    <cfRule type="cellIs" dxfId="11" priority="39" stopIfTrue="1" operator="equal">
      <formula>2</formula>
    </cfRule>
    <cfRule type="cellIs" dxfId="10" priority="40" operator="equal">
      <formula>3</formula>
    </cfRule>
  </conditionalFormatting>
  <conditionalFormatting sqref="C41:AM42 C40:K40 R40:AM40">
    <cfRule type="cellIs" dxfId="9" priority="28" stopIfTrue="1" operator="equal">
      <formula>1</formula>
    </cfRule>
    <cfRule type="cellIs" dxfId="8" priority="29" stopIfTrue="1" operator="equal">
      <formula>2</formula>
    </cfRule>
    <cfRule type="cellIs" dxfId="7" priority="30" operator="equal">
      <formula>3</formula>
    </cfRule>
  </conditionalFormatting>
  <conditionalFormatting sqref="C116:AM116 C106:AM106 C95:AM95 C85:AM85 C75:AM75 C65:AM65 C55:AM55">
    <cfRule type="expression" dxfId="6" priority="60" stopIfTrue="1">
      <formula>NOT(ISNUMBER(C54))</formula>
    </cfRule>
    <cfRule type="expression" dxfId="5" priority="61">
      <formula>OR(COUNTIF(#REF!,1)&gt;1,COUNTIF(#REF!,2)&gt;1,COUNTIF(#REF!,3)&gt;1)</formula>
    </cfRule>
  </conditionalFormatting>
  <conditionalFormatting sqref="L40:Q40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operator="equal">
      <formula>3</formula>
    </cfRule>
  </conditionalFormatting>
  <conditionalFormatting sqref="C25:AM25 C35:AM35 C45:AM45 C15:AM15 C5:AM5">
    <cfRule type="expression" dxfId="1" priority="84" stopIfTrue="1">
      <formula>NOT(ISNUMBER(C4))</formula>
    </cfRule>
    <cfRule type="expression" dxfId="0" priority="85">
      <formula>OR(COUNTIF(C6:C12,1)&gt;1,COUNTIF(C6:C12,2)&gt;1,COUNTIF(C6:C12,3)&gt;1)</formula>
    </cfRule>
  </conditionalFormatting>
  <dataValidations count="2">
    <dataValidation allowBlank="1" showInputMessage="1" showErrorMessage="1" promptTitle="Shift Work Calendar" prompt="Use the spin buttons to change the calendar year. _x000a__x000a_Calendar automatically shows daily shift schedule for up to 3 jobs. Setup the job/shift details and pattern from the Jobs and Shifts tab._x000a__x000a_Days highlighted red indicate schedule conflicts." sqref="A1" xr:uid="{00000000-0002-0000-0000-000000000000}"/>
    <dataValidation allowBlank="1" showInputMessage="1" showErrorMessage="1" prompt="Use the spin buttons to quickly change the calendar year" sqref="AH1" xr:uid="{00000000-0002-0000-0000-000001000000}"/>
  </dataValidations>
  <printOptions horizontalCentered="1" verticalCentered="1"/>
  <pageMargins left="0.23622047244094491" right="0.23622047244094491" top="0" bottom="0" header="0" footer="0"/>
  <pageSetup paperSize="9" scale="82" fitToHeight="0" orientation="landscape" r:id="rId1"/>
  <rowBreaks count="1" manualBreakCount="1">
    <brk id="2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33</xdr:col>
                    <xdr:colOff>57150</xdr:colOff>
                    <xdr:row>0</xdr:row>
                    <xdr:rowOff>314325</xdr:rowOff>
                  </from>
                  <to>
                    <xdr:col>33</xdr:col>
                    <xdr:colOff>209550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8A6C93-A69C-4202-9E10-B2DDF75C0D1E}">
  <ds:schemaRefs>
    <ds:schemaRef ds:uri="http://schemas.openxmlformats.org/package/2006/metadata/core-properties"/>
    <ds:schemaRef ds:uri="16c05727-aa75-4e4a-9b5f-8a80a1165891"/>
    <ds:schemaRef ds:uri="http://purl.org/dc/elements/1.1/"/>
    <ds:schemaRef ds:uri="http://schemas.microsoft.com/office/2006/metadata/properties"/>
    <ds:schemaRef ds:uri="71af3243-3dd4-4a8d-8c0d-dd76da1f02a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4082A6-59E9-47FE-A802-4274C5438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DD5992-68AE-4B29-AEFE-7AC47D40B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Urlaubsvertretung</vt:lpstr>
      <vt:lpstr>CalendarYear</vt:lpstr>
      <vt:lpstr>Range_Dates</vt:lpstr>
      <vt:lpstr>Range_Weekdays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2020-10-06T19:45:38Z</dcterms:created>
  <dcterms:modified xsi:type="dcterms:W3CDTF">2023-02-02T12:52:07Z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